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19440" windowHeight="12240" activeTab="0"/>
  </bookViews>
  <sheets>
    <sheet name="Load Tests" sheetId="1" r:id="rId1"/>
  </sheets>
  <definedNames/>
  <calcPr fullCalcOnLoad="1"/>
</workbook>
</file>

<file path=xl/sharedStrings.xml><?xml version="1.0" encoding="utf-8"?>
<sst xmlns="http://schemas.openxmlformats.org/spreadsheetml/2006/main" count="1447" uniqueCount="259">
  <si>
    <t>MANUFACTURER</t>
  </si>
  <si>
    <t>SHAFT</t>
  </si>
  <si>
    <t>HELICES</t>
  </si>
  <si>
    <t>DEPTH</t>
  </si>
  <si>
    <t>FINAL</t>
  </si>
  <si>
    <t>TORQUE</t>
  </si>
  <si>
    <t>LOAD</t>
  </si>
  <si>
    <t>COATING</t>
  </si>
  <si>
    <t>PILE</t>
  </si>
  <si>
    <t>NO</t>
  </si>
  <si>
    <t>Epoxy</t>
  </si>
  <si>
    <t>RamJack</t>
  </si>
  <si>
    <t>ft</t>
  </si>
  <si>
    <t>ft-lb</t>
  </si>
  <si>
    <t>CL</t>
  </si>
  <si>
    <t>CL/CH</t>
  </si>
  <si>
    <t>kips</t>
  </si>
  <si>
    <t>PITCH</t>
  </si>
  <si>
    <t>in</t>
  </si>
  <si>
    <t>NOTES</t>
  </si>
  <si>
    <t>DIAM</t>
  </si>
  <si>
    <t>SHAPE</t>
  </si>
  <si>
    <t>RND</t>
  </si>
  <si>
    <t>SOIL</t>
  </si>
  <si>
    <t>TYPE</t>
  </si>
  <si>
    <t>SQR</t>
  </si>
  <si>
    <t>Galvanized</t>
  </si>
  <si>
    <t>ECP</t>
  </si>
  <si>
    <t>V5</t>
  </si>
  <si>
    <t>V6</t>
  </si>
  <si>
    <t>Chance</t>
  </si>
  <si>
    <t>shallow ground water</t>
  </si>
  <si>
    <t>SC</t>
  </si>
  <si>
    <t>Magnum</t>
  </si>
  <si>
    <t>SC1</t>
  </si>
  <si>
    <t>SC2</t>
  </si>
  <si>
    <t>FL2</t>
  </si>
  <si>
    <t>FL</t>
  </si>
  <si>
    <t>dual edge helix</t>
  </si>
  <si>
    <t>Bedrock</t>
  </si>
  <si>
    <t>dual edge helix, 15 deg out-of-plumb</t>
  </si>
  <si>
    <t>1/11</t>
  </si>
  <si>
    <t>Bare</t>
  </si>
  <si>
    <t>Alpine</t>
  </si>
  <si>
    <t>Atlas (1995)</t>
  </si>
  <si>
    <t>Atlas</t>
  </si>
  <si>
    <t>V1</t>
  </si>
  <si>
    <t>V2</t>
  </si>
  <si>
    <t>V3</t>
  </si>
  <si>
    <t>V4</t>
  </si>
  <si>
    <t>V7</t>
  </si>
  <si>
    <t>V8</t>
  </si>
  <si>
    <t>dynamically tested</t>
  </si>
  <si>
    <t>Shale</t>
  </si>
  <si>
    <t>SM</t>
  </si>
  <si>
    <t>#1</t>
  </si>
  <si>
    <t>Ideal</t>
  </si>
  <si>
    <t>Schist</t>
  </si>
  <si>
    <t>#2</t>
  </si>
  <si>
    <t>TP1</t>
  </si>
  <si>
    <t>#8</t>
  </si>
  <si>
    <t>verification test, not ultimate</t>
  </si>
  <si>
    <t>#9</t>
  </si>
  <si>
    <t>SP</t>
  </si>
  <si>
    <t>TP2</t>
  </si>
  <si>
    <t>#44</t>
  </si>
  <si>
    <t>#44A</t>
  </si>
  <si>
    <t>Gneiss</t>
  </si>
  <si>
    <t>1P</t>
  </si>
  <si>
    <t>RQD=53-100</t>
  </si>
  <si>
    <t>RQD=95</t>
  </si>
  <si>
    <t>possible eccentric load</t>
  </si>
  <si>
    <t>LOAD TEST</t>
  </si>
  <si>
    <t>DEFLCTN</t>
  </si>
  <si>
    <t>Claystone</t>
  </si>
  <si>
    <t>research models</t>
  </si>
  <si>
    <t>SP/GP</t>
  </si>
  <si>
    <t>eccentrically loaded</t>
  </si>
  <si>
    <t>AB Chance (1994)</t>
  </si>
  <si>
    <t>Huang et al. (1995)</t>
  </si>
  <si>
    <t>SW</t>
  </si>
  <si>
    <t>Shallow Failure</t>
  </si>
  <si>
    <t>Wesolek (2005)</t>
  </si>
  <si>
    <t>Almita</t>
  </si>
  <si>
    <t>Jack Capacity Exceeded</t>
  </si>
  <si>
    <t>SM/SP</t>
  </si>
  <si>
    <t>Sandstone</t>
  </si>
  <si>
    <t>ML</t>
  </si>
  <si>
    <t>C1</t>
  </si>
  <si>
    <t>C2</t>
  </si>
  <si>
    <t>C3</t>
  </si>
  <si>
    <t>T1</t>
  </si>
  <si>
    <t>T2</t>
  </si>
  <si>
    <t>T3</t>
  </si>
  <si>
    <t>C4</t>
  </si>
  <si>
    <t>C5</t>
  </si>
  <si>
    <t>C6</t>
  </si>
  <si>
    <t>T4</t>
  </si>
  <si>
    <t>T5</t>
  </si>
  <si>
    <t>T6</t>
  </si>
  <si>
    <t>C7</t>
  </si>
  <si>
    <t>C8</t>
  </si>
  <si>
    <t>C9</t>
  </si>
  <si>
    <t>C10</t>
  </si>
  <si>
    <t>C11</t>
  </si>
  <si>
    <t>C12</t>
  </si>
  <si>
    <t>T7</t>
  </si>
  <si>
    <t>T8</t>
  </si>
  <si>
    <t>T9</t>
  </si>
  <si>
    <t>C13</t>
  </si>
  <si>
    <t>C14</t>
  </si>
  <si>
    <t>C15</t>
  </si>
  <si>
    <t>C16</t>
  </si>
  <si>
    <t>C17</t>
  </si>
  <si>
    <t>C18</t>
  </si>
  <si>
    <t>C19</t>
  </si>
  <si>
    <t>C20</t>
  </si>
  <si>
    <t>SC/SW</t>
  </si>
  <si>
    <t>CL/ML</t>
  </si>
  <si>
    <t>soft</t>
  </si>
  <si>
    <t>6" Diam Pull Down Piles</t>
  </si>
  <si>
    <t>TP3</t>
  </si>
  <si>
    <t>TP4</t>
  </si>
  <si>
    <t>TP5</t>
  </si>
  <si>
    <t>TP6</t>
  </si>
  <si>
    <t>PP1</t>
  </si>
  <si>
    <t>CP2</t>
  </si>
  <si>
    <t>EFFECT</t>
  </si>
  <si>
    <t>PL=25%, wc=40%</t>
  </si>
  <si>
    <t>PL=25%, wc=45%</t>
  </si>
  <si>
    <t>PL=25%, wc=50%</t>
  </si>
  <si>
    <t>2-P2</t>
  </si>
  <si>
    <t>1-P1</t>
  </si>
  <si>
    <t>3-P3</t>
  </si>
  <si>
    <t>4-P1</t>
  </si>
  <si>
    <t>5-P2</t>
  </si>
  <si>
    <t>6-P3</t>
  </si>
  <si>
    <t>7-P1</t>
  </si>
  <si>
    <t>8-P2</t>
  </si>
  <si>
    <t>9-P3</t>
  </si>
  <si>
    <t>1-P4</t>
  </si>
  <si>
    <t>2-P5</t>
  </si>
  <si>
    <t>3-P6</t>
  </si>
  <si>
    <t>1-P7</t>
  </si>
  <si>
    <t>2-P8</t>
  </si>
  <si>
    <t>3-P9</t>
  </si>
  <si>
    <t>PL=16%, wc=26%</t>
  </si>
  <si>
    <t>1-P10</t>
  </si>
  <si>
    <t>2-P11</t>
  </si>
  <si>
    <t>4-P10</t>
  </si>
  <si>
    <t>5-P11</t>
  </si>
  <si>
    <t>PL=23%, wc=35%</t>
  </si>
  <si>
    <t>SR1</t>
  </si>
  <si>
    <t>SR2</t>
  </si>
  <si>
    <t>SR3</t>
  </si>
  <si>
    <t>SR4</t>
  </si>
  <si>
    <t>SR5</t>
  </si>
  <si>
    <t>SR6</t>
  </si>
  <si>
    <t>SR7</t>
  </si>
  <si>
    <t>SR8</t>
  </si>
  <si>
    <t>Adams and Klym (1972)</t>
  </si>
  <si>
    <t>Mooney et al. (1985)</t>
  </si>
  <si>
    <t>FRICTION</t>
  </si>
  <si>
    <t>deg</t>
  </si>
  <si>
    <t>TENSION</t>
  </si>
  <si>
    <t>COMPRESSION</t>
  </si>
  <si>
    <t>V2*</t>
  </si>
  <si>
    <t>V1*</t>
  </si>
  <si>
    <t>V3*</t>
  </si>
  <si>
    <t>V4*</t>
  </si>
  <si>
    <t>long term test</t>
  </si>
  <si>
    <t>Slemons (2008)</t>
  </si>
  <si>
    <t>Hexagonal Helix</t>
  </si>
  <si>
    <t>2.25" Stinger Lead</t>
  </si>
  <si>
    <t>B1</t>
  </si>
  <si>
    <t>L1</t>
  </si>
  <si>
    <t>L2</t>
  </si>
  <si>
    <t>a</t>
  </si>
  <si>
    <t>Norman, OK, Victor and Cerato (2008)</t>
  </si>
  <si>
    <t>b</t>
  </si>
  <si>
    <t>Norman, OK, Cerato (Pending)</t>
  </si>
  <si>
    <t>c</t>
  </si>
  <si>
    <t>d</t>
  </si>
  <si>
    <t>e</t>
  </si>
  <si>
    <t>lab compacted soils, Narasimha Rao et al. (1991)</t>
  </si>
  <si>
    <t>f</t>
  </si>
  <si>
    <t>Windsor, CO, CTL|Thompson</t>
  </si>
  <si>
    <t>g</t>
  </si>
  <si>
    <t>West Chester, OH, CTL|Thompson</t>
  </si>
  <si>
    <t>h</t>
  </si>
  <si>
    <t>Colorado State University, CTL|Thompson</t>
  </si>
  <si>
    <t>i</t>
  </si>
  <si>
    <t>lab compacted soils, Ghaly, et al. (1991)</t>
  </si>
  <si>
    <t>j</t>
  </si>
  <si>
    <t>University of Cincinnati, Magnum (2001)</t>
  </si>
  <si>
    <t>k</t>
  </si>
  <si>
    <t>Syracuse, NY, Mitsch (1985a)</t>
  </si>
  <si>
    <t>l</t>
  </si>
  <si>
    <t>lab compacted soils, Mitsch (1985a)</t>
  </si>
  <si>
    <t>m</t>
  </si>
  <si>
    <t>Chicago, IL, Deardorff (2007)</t>
  </si>
  <si>
    <t>n</t>
  </si>
  <si>
    <t>Edmonton, AB, Tappenden (2007), Zhang (1999)</t>
  </si>
  <si>
    <t>o</t>
  </si>
  <si>
    <t>Bruderheim, AB, Tappenden (2007), Zhang (1999)</t>
  </si>
  <si>
    <t>p</t>
  </si>
  <si>
    <t>Ft. McMurray, AB, Tappenden (2007), Schmidt (2004)</t>
  </si>
  <si>
    <t>q</t>
  </si>
  <si>
    <t>r</t>
  </si>
  <si>
    <t>s</t>
  </si>
  <si>
    <t>t</t>
  </si>
  <si>
    <t>u</t>
  </si>
  <si>
    <t>v</t>
  </si>
  <si>
    <t>Fort Collins, CO, CTL|Thompson</t>
  </si>
  <si>
    <t>w</t>
  </si>
  <si>
    <t>Cincinnati, OH, Dwyer</t>
  </si>
  <si>
    <t>x</t>
  </si>
  <si>
    <t>Dallas, TX, Hargrave (1992)</t>
  </si>
  <si>
    <t>y</t>
  </si>
  <si>
    <t>Denver, CO, Park Range Construction</t>
  </si>
  <si>
    <t>z</t>
  </si>
  <si>
    <t>San Jose, CA, Rupiper (1989)</t>
  </si>
  <si>
    <t>a1</t>
  </si>
  <si>
    <t>Columbia, SC, Terratech</t>
  </si>
  <si>
    <t>b1</t>
  </si>
  <si>
    <t>Irving, TX, Witherspoon (2006)</t>
  </si>
  <si>
    <t>c1</t>
  </si>
  <si>
    <t>Colebrook, BC, Weech (1996)</t>
  </si>
  <si>
    <t>d1</t>
  </si>
  <si>
    <t>Denver, CO, Terracon</t>
  </si>
  <si>
    <t>e1</t>
  </si>
  <si>
    <t>Long Island City, NY, Superior</t>
  </si>
  <si>
    <t>f1</t>
  </si>
  <si>
    <t>Brooklyn, NY, Tauberer</t>
  </si>
  <si>
    <t>g1</t>
  </si>
  <si>
    <t>Arverne, NY, Soil Mechanics</t>
  </si>
  <si>
    <t>h1</t>
  </si>
  <si>
    <t>New York, NY, Loftus</t>
  </si>
  <si>
    <t>i1</t>
  </si>
  <si>
    <t>Ft. Saskatchewan, AB, Tappenden (2007)</t>
  </si>
  <si>
    <t>j1</t>
  </si>
  <si>
    <t>Lamont, AB, Tappenden (2007)</t>
  </si>
  <si>
    <t>k1</t>
  </si>
  <si>
    <t>Hythe, AB, Tappenden (2007)</t>
  </si>
  <si>
    <t>l1</t>
  </si>
  <si>
    <t>Ft. St. John, BC, Tappenden (2007)</t>
  </si>
  <si>
    <t>m1</t>
  </si>
  <si>
    <t>Saskatoon, SK, Tappenden (2007)</t>
  </si>
  <si>
    <t>n1</t>
  </si>
  <si>
    <t>Bronx, NY, Soil Mechanics</t>
  </si>
  <si>
    <t>o1</t>
  </si>
  <si>
    <t>New York, NY, Tauberer</t>
  </si>
  <si>
    <t>REF.</t>
  </si>
  <si>
    <t>End Bearing on OC Crust</t>
  </si>
  <si>
    <t>AVG</t>
  </si>
  <si>
    <t>bpf</t>
  </si>
  <si>
    <t>ANGLE</t>
  </si>
  <si>
    <t>SPT-N</t>
  </si>
  <si>
    <t>APPENDIX C. LOAD TEST RESULTS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</si>
</sst>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color indexed="4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" fontId="0" fillId="0" borderId="0" xfId="0" applyNumberFormat="1" applyAlignment="1" quotePrefix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Continuous"/>
    </xf>
    <xf numFmtId="1" fontId="0" fillId="0" borderId="0" xfId="0" applyNumberFormat="1" applyFill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 horizontal="center"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9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7.8515625" style="3" customWidth="1"/>
    <col min="2" max="2" width="8.140625" style="4" customWidth="1"/>
    <col min="3" max="3" width="7.8515625" style="12" hidden="1" customWidth="1"/>
    <col min="4" max="4" width="7.8515625" style="1" customWidth="1"/>
    <col min="5" max="5" width="8.140625" style="9" customWidth="1"/>
    <col min="6" max="12" width="3.28125" style="0" customWidth="1"/>
    <col min="13" max="13" width="9.00390625" style="4" hidden="1" customWidth="1"/>
    <col min="14" max="14" width="8.57421875" style="4" hidden="1" customWidth="1"/>
    <col min="15" max="15" width="5.28125" style="4" customWidth="1"/>
    <col min="16" max="16" width="7.57421875" style="13" customWidth="1"/>
    <col min="17" max="17" width="6.28125" style="1" customWidth="1"/>
    <col min="18" max="18" width="7.57421875" style="1" customWidth="1"/>
    <col min="19" max="19" width="9.8515625" style="1" customWidth="1"/>
    <col min="20" max="20" width="9.140625" style="10" customWidth="1"/>
    <col min="21" max="21" width="9.7109375" style="12" customWidth="1"/>
    <col min="22" max="22" width="7.421875" style="1" customWidth="1"/>
    <col min="23" max="23" width="22.140625" style="4" customWidth="1"/>
    <col min="24" max="28" width="7.28125" style="0" customWidth="1"/>
    <col min="29" max="29" width="10.8515625" style="0" customWidth="1"/>
    <col min="30" max="30" width="12.140625" style="0" customWidth="1"/>
    <col min="31" max="33" width="3.28125" style="0" customWidth="1"/>
    <col min="45" max="46" width="7.140625" style="0" customWidth="1"/>
  </cols>
  <sheetData>
    <row r="1" spans="1:23" ht="12.75">
      <c r="A1" s="22" t="s">
        <v>258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ht="15.75" customHeight="1"/>
    <row r="3" spans="1:22" ht="12.75">
      <c r="A3" s="3" t="s">
        <v>8</v>
      </c>
      <c r="B3" s="4" t="s">
        <v>1</v>
      </c>
      <c r="C3" s="12" t="s">
        <v>127</v>
      </c>
      <c r="D3" s="1" t="s">
        <v>1</v>
      </c>
      <c r="N3" s="4" t="s">
        <v>0</v>
      </c>
      <c r="Q3" s="1" t="s">
        <v>254</v>
      </c>
      <c r="R3" s="20" t="s">
        <v>162</v>
      </c>
      <c r="S3" s="1" t="s">
        <v>23</v>
      </c>
      <c r="T3" s="10" t="s">
        <v>4</v>
      </c>
      <c r="U3" s="14" t="s">
        <v>72</v>
      </c>
      <c r="V3" s="11"/>
    </row>
    <row r="4" spans="1:29" ht="12.75">
      <c r="A4" s="3" t="s">
        <v>9</v>
      </c>
      <c r="B4" s="4" t="s">
        <v>21</v>
      </c>
      <c r="C4" s="12" t="s">
        <v>20</v>
      </c>
      <c r="D4" s="1" t="s">
        <v>20</v>
      </c>
      <c r="E4" s="9" t="s">
        <v>17</v>
      </c>
      <c r="F4" t="s">
        <v>2</v>
      </c>
      <c r="M4" s="4" t="s">
        <v>7</v>
      </c>
      <c r="O4" s="4" t="s">
        <v>252</v>
      </c>
      <c r="P4" s="13" t="s">
        <v>3</v>
      </c>
      <c r="Q4" s="21" t="s">
        <v>257</v>
      </c>
      <c r="R4" s="20" t="s">
        <v>256</v>
      </c>
      <c r="S4" s="1" t="s">
        <v>24</v>
      </c>
      <c r="T4" s="10" t="s">
        <v>5</v>
      </c>
      <c r="U4" s="12" t="s">
        <v>73</v>
      </c>
      <c r="V4" s="1" t="s">
        <v>6</v>
      </c>
      <c r="W4" s="4" t="s">
        <v>19</v>
      </c>
      <c r="AC4" s="17"/>
    </row>
    <row r="5" spans="3:22" ht="12.75">
      <c r="C5" s="12" t="s">
        <v>18</v>
      </c>
      <c r="D5" s="1" t="s">
        <v>18</v>
      </c>
      <c r="E5" s="9" t="s">
        <v>18</v>
      </c>
      <c r="F5" t="s">
        <v>18</v>
      </c>
      <c r="P5" s="13" t="s">
        <v>12</v>
      </c>
      <c r="Q5" s="1" t="s">
        <v>255</v>
      </c>
      <c r="R5" s="1" t="s">
        <v>163</v>
      </c>
      <c r="T5" s="10" t="s">
        <v>13</v>
      </c>
      <c r="U5" s="12" t="s">
        <v>18</v>
      </c>
      <c r="V5" s="1" t="s">
        <v>16</v>
      </c>
    </row>
    <row r="6" ht="12.75">
      <c r="A6" s="8" t="s">
        <v>164</v>
      </c>
    </row>
    <row r="7" spans="1:23" ht="12.75">
      <c r="A7" s="3" t="s">
        <v>167</v>
      </c>
      <c r="B7" s="4" t="s">
        <v>25</v>
      </c>
      <c r="C7" s="12">
        <f>IF(B7="SQR",SQRT(2*(D7^2)),D7)</f>
        <v>2.4748737341529163</v>
      </c>
      <c r="D7" s="1">
        <v>1.75</v>
      </c>
      <c r="E7" s="9">
        <v>3</v>
      </c>
      <c r="F7">
        <v>8</v>
      </c>
      <c r="G7">
        <v>10</v>
      </c>
      <c r="M7" s="4" t="s">
        <v>26</v>
      </c>
      <c r="N7" s="4" t="s">
        <v>30</v>
      </c>
      <c r="O7" s="4" t="s">
        <v>177</v>
      </c>
      <c r="P7" s="13">
        <v>10</v>
      </c>
      <c r="S7" s="1" t="s">
        <v>54</v>
      </c>
      <c r="T7" s="10">
        <v>3900</v>
      </c>
      <c r="U7" s="12">
        <v>-1.3</v>
      </c>
      <c r="V7" s="1">
        <v>12</v>
      </c>
      <c r="W7" s="4" t="s">
        <v>31</v>
      </c>
    </row>
    <row r="8" spans="1:23" ht="12.75">
      <c r="A8" s="3" t="s">
        <v>166</v>
      </c>
      <c r="B8" s="4" t="s">
        <v>25</v>
      </c>
      <c r="C8" s="12">
        <f>IF(B8="SQR",SQRT(2*(D8^2)),D8)</f>
        <v>2.4748737341529163</v>
      </c>
      <c r="D8" s="1">
        <v>1.75</v>
      </c>
      <c r="E8" s="9">
        <v>3</v>
      </c>
      <c r="F8">
        <v>8</v>
      </c>
      <c r="G8">
        <v>10</v>
      </c>
      <c r="H8">
        <v>12</v>
      </c>
      <c r="I8">
        <v>14</v>
      </c>
      <c r="M8" s="4" t="s">
        <v>26</v>
      </c>
      <c r="N8" s="4" t="s">
        <v>30</v>
      </c>
      <c r="O8" s="4" t="s">
        <v>177</v>
      </c>
      <c r="P8" s="13">
        <v>10</v>
      </c>
      <c r="S8" s="1" t="s">
        <v>54</v>
      </c>
      <c r="T8" s="10">
        <v>3400</v>
      </c>
      <c r="U8" s="12">
        <v>-2.1</v>
      </c>
      <c r="V8" s="1">
        <v>36</v>
      </c>
      <c r="W8" s="4" t="s">
        <v>170</v>
      </c>
    </row>
    <row r="9" spans="1:22" ht="12.75">
      <c r="A9" s="3" t="s">
        <v>168</v>
      </c>
      <c r="B9" s="4" t="s">
        <v>25</v>
      </c>
      <c r="C9" s="12">
        <f>IF(B9="SQR",SQRT(2*(D9^2)),D9)</f>
        <v>2.4748737341529163</v>
      </c>
      <c r="D9" s="1">
        <v>1.75</v>
      </c>
      <c r="E9" s="9">
        <v>3</v>
      </c>
      <c r="F9">
        <v>8</v>
      </c>
      <c r="G9">
        <v>10</v>
      </c>
      <c r="M9" s="4" t="s">
        <v>26</v>
      </c>
      <c r="N9" s="4" t="s">
        <v>30</v>
      </c>
      <c r="O9" s="4" t="s">
        <v>177</v>
      </c>
      <c r="P9" s="13">
        <v>25</v>
      </c>
      <c r="S9" s="1" t="s">
        <v>53</v>
      </c>
      <c r="T9" s="10">
        <v>2500</v>
      </c>
      <c r="U9" s="12">
        <v>-1.69</v>
      </c>
      <c r="V9" s="1">
        <v>39</v>
      </c>
    </row>
    <row r="10" spans="1:23" ht="12.75">
      <c r="A10" s="3" t="s">
        <v>169</v>
      </c>
      <c r="B10" s="4" t="s">
        <v>25</v>
      </c>
      <c r="C10" s="12">
        <f>IF(B10="SQR",SQRT(2*(D10^2)),D10)</f>
        <v>2.4748737341529163</v>
      </c>
      <c r="D10" s="1">
        <v>1.75</v>
      </c>
      <c r="E10" s="9">
        <v>3</v>
      </c>
      <c r="F10">
        <v>8</v>
      </c>
      <c r="G10">
        <v>10</v>
      </c>
      <c r="M10" s="4" t="s">
        <v>26</v>
      </c>
      <c r="N10" s="4" t="s">
        <v>30</v>
      </c>
      <c r="O10" s="4" t="s">
        <v>177</v>
      </c>
      <c r="P10" s="13">
        <v>14</v>
      </c>
      <c r="S10" s="1" t="s">
        <v>54</v>
      </c>
      <c r="T10" s="10">
        <v>3700</v>
      </c>
      <c r="U10" s="12">
        <v>-1.02</v>
      </c>
      <c r="V10" s="1">
        <v>44</v>
      </c>
      <c r="W10" s="4" t="s">
        <v>52</v>
      </c>
    </row>
    <row r="11" spans="1:22" ht="12.75">
      <c r="A11" s="3" t="s">
        <v>46</v>
      </c>
      <c r="B11" s="4" t="s">
        <v>25</v>
      </c>
      <c r="C11" s="12">
        <f>IF(B11="SQR",SQRT(2*(D11^2)),D11)</f>
        <v>2.4748737341529163</v>
      </c>
      <c r="D11" s="1">
        <v>1.75</v>
      </c>
      <c r="E11" s="9">
        <v>3</v>
      </c>
      <c r="F11">
        <v>8</v>
      </c>
      <c r="G11">
        <v>10</v>
      </c>
      <c r="H11">
        <v>12</v>
      </c>
      <c r="I11">
        <v>14</v>
      </c>
      <c r="M11" s="4" t="s">
        <v>26</v>
      </c>
      <c r="N11" s="4" t="s">
        <v>30</v>
      </c>
      <c r="O11" s="4" t="s">
        <v>179</v>
      </c>
      <c r="P11" s="13">
        <v>10</v>
      </c>
      <c r="R11" s="1">
        <v>35</v>
      </c>
      <c r="S11" s="1" t="s">
        <v>117</v>
      </c>
      <c r="T11" s="10">
        <v>3197</v>
      </c>
      <c r="U11" s="12">
        <v>-2</v>
      </c>
      <c r="V11" s="5">
        <v>35.95298571710983</v>
      </c>
    </row>
    <row r="12" spans="1:23" ht="12.75">
      <c r="A12" s="3" t="s">
        <v>47</v>
      </c>
      <c r="B12" s="4" t="s">
        <v>25</v>
      </c>
      <c r="C12" s="12">
        <f aca="true" t="shared" si="0" ref="C12:C103">IF(B12="SQR",SQRT(2*(D12^2)),D12)</f>
        <v>2.4748737341529163</v>
      </c>
      <c r="D12" s="1">
        <v>1.75</v>
      </c>
      <c r="E12" s="9">
        <v>3</v>
      </c>
      <c r="F12">
        <v>8</v>
      </c>
      <c r="G12">
        <v>10</v>
      </c>
      <c r="M12" s="4" t="s">
        <v>26</v>
      </c>
      <c r="N12" s="4" t="s">
        <v>30</v>
      </c>
      <c r="O12" s="4" t="s">
        <v>179</v>
      </c>
      <c r="P12" s="13">
        <v>10</v>
      </c>
      <c r="R12" s="1">
        <v>35</v>
      </c>
      <c r="S12" s="1" t="s">
        <v>80</v>
      </c>
      <c r="T12" s="10">
        <v>3530</v>
      </c>
      <c r="U12" s="12">
        <v>-1.3</v>
      </c>
      <c r="V12" s="5">
        <v>12.383365266924573</v>
      </c>
      <c r="W12" s="4" t="s">
        <v>31</v>
      </c>
    </row>
    <row r="13" spans="1:23" ht="12.75">
      <c r="A13" s="3" t="s">
        <v>48</v>
      </c>
      <c r="B13" s="4" t="s">
        <v>25</v>
      </c>
      <c r="C13" s="12">
        <f t="shared" si="0"/>
        <v>2.4748737341529163</v>
      </c>
      <c r="D13" s="1">
        <v>1.75</v>
      </c>
      <c r="E13" s="9">
        <v>3</v>
      </c>
      <c r="F13">
        <v>8</v>
      </c>
      <c r="G13">
        <v>10</v>
      </c>
      <c r="H13">
        <v>12</v>
      </c>
      <c r="M13" s="4" t="s">
        <v>26</v>
      </c>
      <c r="N13" s="4" t="s">
        <v>30</v>
      </c>
      <c r="O13" s="4" t="s">
        <v>179</v>
      </c>
      <c r="P13" s="13">
        <f>4.2*3.2808</f>
        <v>13.77936</v>
      </c>
      <c r="R13" s="1">
        <v>35</v>
      </c>
      <c r="S13" s="1" t="s">
        <v>80</v>
      </c>
      <c r="T13" s="10">
        <v>4231</v>
      </c>
      <c r="U13" s="12">
        <v>-1.8</v>
      </c>
      <c r="V13" s="5">
        <v>47.86456174295877</v>
      </c>
      <c r="W13" s="4" t="s">
        <v>52</v>
      </c>
    </row>
    <row r="14" spans="1:23" ht="12.75">
      <c r="A14" s="3" t="s">
        <v>49</v>
      </c>
      <c r="B14" s="4" t="s">
        <v>25</v>
      </c>
      <c r="C14" s="12">
        <f t="shared" si="0"/>
        <v>2.4748737341529163</v>
      </c>
      <c r="D14" s="1">
        <v>1.75</v>
      </c>
      <c r="E14" s="9">
        <v>3</v>
      </c>
      <c r="F14">
        <v>8</v>
      </c>
      <c r="G14">
        <v>10</v>
      </c>
      <c r="H14">
        <v>12</v>
      </c>
      <c r="M14" s="4" t="s">
        <v>26</v>
      </c>
      <c r="N14" s="4" t="s">
        <v>30</v>
      </c>
      <c r="O14" s="4" t="s">
        <v>179</v>
      </c>
      <c r="P14" s="13">
        <f>6.4*3.2808</f>
        <v>20.997120000000002</v>
      </c>
      <c r="R14" s="1">
        <v>35</v>
      </c>
      <c r="S14" s="1" t="s">
        <v>54</v>
      </c>
      <c r="T14" s="10">
        <v>5295</v>
      </c>
      <c r="U14" s="12">
        <v>-1.6</v>
      </c>
      <c r="V14" s="5">
        <v>33.98646233842073</v>
      </c>
      <c r="W14" s="4" t="s">
        <v>52</v>
      </c>
    </row>
    <row r="15" spans="1:23" ht="12.75">
      <c r="A15" s="3" t="s">
        <v>28</v>
      </c>
      <c r="B15" s="4" t="s">
        <v>25</v>
      </c>
      <c r="C15" s="12">
        <f t="shared" si="0"/>
        <v>2.4748737341529163</v>
      </c>
      <c r="D15" s="1">
        <v>1.75</v>
      </c>
      <c r="E15" s="9">
        <v>3</v>
      </c>
      <c r="F15">
        <v>8</v>
      </c>
      <c r="G15">
        <v>10</v>
      </c>
      <c r="H15">
        <v>12</v>
      </c>
      <c r="I15">
        <v>14</v>
      </c>
      <c r="M15" s="4" t="s">
        <v>26</v>
      </c>
      <c r="N15" s="4" t="s">
        <v>30</v>
      </c>
      <c r="O15" s="4" t="s">
        <v>179</v>
      </c>
      <c r="P15" s="13">
        <f>4.8*3.2808</f>
        <v>15.74784</v>
      </c>
      <c r="R15" s="1">
        <v>35</v>
      </c>
      <c r="S15" s="1" t="s">
        <v>80</v>
      </c>
      <c r="T15" s="10">
        <v>4593</v>
      </c>
      <c r="U15" s="12">
        <v>-1.4</v>
      </c>
      <c r="V15" s="5">
        <v>49.0638764492445</v>
      </c>
      <c r="W15" s="4" t="s">
        <v>52</v>
      </c>
    </row>
    <row r="16" spans="1:23" ht="12.75">
      <c r="A16" s="3" t="s">
        <v>29</v>
      </c>
      <c r="B16" s="4" t="s">
        <v>25</v>
      </c>
      <c r="C16" s="12">
        <f t="shared" si="0"/>
        <v>2.4748737341529163</v>
      </c>
      <c r="D16" s="1">
        <v>1.75</v>
      </c>
      <c r="E16" s="9">
        <v>3</v>
      </c>
      <c r="F16">
        <v>8</v>
      </c>
      <c r="G16">
        <v>10</v>
      </c>
      <c r="M16" s="4" t="s">
        <v>26</v>
      </c>
      <c r="N16" s="4" t="s">
        <v>30</v>
      </c>
      <c r="O16" s="4" t="s">
        <v>179</v>
      </c>
      <c r="P16" s="13">
        <f>6.8*3.2808</f>
        <v>22.309440000000002</v>
      </c>
      <c r="S16" s="1" t="s">
        <v>53</v>
      </c>
      <c r="T16" s="10">
        <v>3660</v>
      </c>
      <c r="U16" s="12">
        <v>-1.1</v>
      </c>
      <c r="V16" s="5">
        <v>44.308505453916695</v>
      </c>
      <c r="W16" s="4" t="s">
        <v>52</v>
      </c>
    </row>
    <row r="17" spans="1:22" ht="12.75">
      <c r="A17" s="3" t="s">
        <v>50</v>
      </c>
      <c r="B17" s="4" t="s">
        <v>25</v>
      </c>
      <c r="C17" s="12">
        <f t="shared" si="0"/>
        <v>2.4748737341529163</v>
      </c>
      <c r="D17" s="1">
        <v>1.75</v>
      </c>
      <c r="E17" s="9">
        <v>3</v>
      </c>
      <c r="F17">
        <v>8</v>
      </c>
      <c r="G17">
        <v>10</v>
      </c>
      <c r="M17" s="4" t="s">
        <v>26</v>
      </c>
      <c r="N17" s="4" t="s">
        <v>30</v>
      </c>
      <c r="O17" s="4" t="s">
        <v>179</v>
      </c>
      <c r="P17" s="13">
        <f>7.6*3.2808</f>
        <v>24.93408</v>
      </c>
      <c r="S17" s="1" t="s">
        <v>53</v>
      </c>
      <c r="T17" s="10">
        <v>2532</v>
      </c>
      <c r="U17" s="12">
        <v>-1.3</v>
      </c>
      <c r="V17" s="5">
        <v>38.7991535219166</v>
      </c>
    </row>
    <row r="18" spans="1:23" ht="12.75">
      <c r="A18" s="3" t="s">
        <v>51</v>
      </c>
      <c r="B18" s="4" t="s">
        <v>25</v>
      </c>
      <c r="C18" s="12">
        <f t="shared" si="0"/>
        <v>2.4748737341529163</v>
      </c>
      <c r="D18" s="1">
        <v>1.75</v>
      </c>
      <c r="E18" s="9">
        <v>3</v>
      </c>
      <c r="F18">
        <v>8</v>
      </c>
      <c r="G18">
        <v>10</v>
      </c>
      <c r="H18">
        <v>12</v>
      </c>
      <c r="I18">
        <v>14</v>
      </c>
      <c r="M18" s="4" t="s">
        <v>26</v>
      </c>
      <c r="N18" s="4" t="s">
        <v>30</v>
      </c>
      <c r="O18" s="4" t="s">
        <v>179</v>
      </c>
      <c r="P18" s="13">
        <f>6.9*3.2808</f>
        <v>22.637520000000002</v>
      </c>
      <c r="S18" s="1" t="s">
        <v>53</v>
      </c>
      <c r="T18" s="10">
        <v>2994</v>
      </c>
      <c r="U18" s="12">
        <v>-2</v>
      </c>
      <c r="V18" s="5">
        <v>61.38110303751361</v>
      </c>
      <c r="W18" s="4" t="s">
        <v>52</v>
      </c>
    </row>
    <row r="19" spans="1:22" ht="12.75">
      <c r="A19" s="3" t="s">
        <v>152</v>
      </c>
      <c r="F19">
        <v>10</v>
      </c>
      <c r="G19">
        <v>10</v>
      </c>
      <c r="H19">
        <v>11</v>
      </c>
      <c r="I19">
        <v>11</v>
      </c>
      <c r="O19" s="4" t="s">
        <v>181</v>
      </c>
      <c r="P19" s="13">
        <v>134</v>
      </c>
      <c r="V19" s="5">
        <v>49</v>
      </c>
    </row>
    <row r="20" spans="1:22" ht="12.75">
      <c r="A20" s="3" t="s">
        <v>153</v>
      </c>
      <c r="F20">
        <v>10</v>
      </c>
      <c r="G20">
        <v>11</v>
      </c>
      <c r="H20">
        <v>13.5</v>
      </c>
      <c r="I20">
        <v>15</v>
      </c>
      <c r="O20" s="4" t="s">
        <v>181</v>
      </c>
      <c r="P20" s="13">
        <v>141</v>
      </c>
      <c r="V20" s="5">
        <v>66</v>
      </c>
    </row>
    <row r="21" spans="1:22" ht="12.75">
      <c r="A21" s="3" t="s">
        <v>154</v>
      </c>
      <c r="F21" s="19">
        <v>2</v>
      </c>
      <c r="G21" s="19">
        <v>2.5</v>
      </c>
      <c r="H21" s="19">
        <v>2.8</v>
      </c>
      <c r="O21" s="4" t="s">
        <v>182</v>
      </c>
      <c r="S21" s="1" t="s">
        <v>118</v>
      </c>
      <c r="V21" s="12">
        <v>0.1294899691359759</v>
      </c>
    </row>
    <row r="22" spans="1:22" ht="12.75">
      <c r="A22" s="3" t="s">
        <v>155</v>
      </c>
      <c r="F22" s="19">
        <v>2</v>
      </c>
      <c r="G22" s="19">
        <v>2.5</v>
      </c>
      <c r="H22" s="19">
        <v>2.8</v>
      </c>
      <c r="O22" s="4" t="s">
        <v>182</v>
      </c>
      <c r="S22" s="1" t="s">
        <v>118</v>
      </c>
      <c r="V22" s="12">
        <v>0.19018839216846464</v>
      </c>
    </row>
    <row r="23" spans="1:22" ht="12.75">
      <c r="A23" s="3" t="s">
        <v>156</v>
      </c>
      <c r="F23" s="19">
        <v>2</v>
      </c>
      <c r="G23" s="19">
        <v>2.5</v>
      </c>
      <c r="H23" s="19">
        <v>2.8</v>
      </c>
      <c r="O23" s="4" t="s">
        <v>182</v>
      </c>
      <c r="S23" s="1" t="s">
        <v>118</v>
      </c>
      <c r="V23" s="12">
        <v>0.19423495370396388</v>
      </c>
    </row>
    <row r="24" spans="1:22" ht="12.75">
      <c r="A24" s="3" t="s">
        <v>157</v>
      </c>
      <c r="B24" s="4" t="s">
        <v>25</v>
      </c>
      <c r="C24" s="12">
        <f t="shared" si="0"/>
        <v>2.1213203435596424</v>
      </c>
      <c r="D24" s="1">
        <v>1.5</v>
      </c>
      <c r="E24" s="9">
        <v>3</v>
      </c>
      <c r="F24" s="2">
        <v>8</v>
      </c>
      <c r="G24" s="2">
        <v>10</v>
      </c>
      <c r="H24" s="2">
        <v>12</v>
      </c>
      <c r="O24" s="4" t="s">
        <v>182</v>
      </c>
      <c r="S24" s="1" t="s">
        <v>118</v>
      </c>
      <c r="V24" s="6">
        <v>11.514715658237304</v>
      </c>
    </row>
    <row r="25" spans="1:22" ht="12.75">
      <c r="A25" s="3" t="s">
        <v>158</v>
      </c>
      <c r="B25" s="4" t="s">
        <v>25</v>
      </c>
      <c r="C25" s="12">
        <f t="shared" si="0"/>
        <v>2.1213203435596424</v>
      </c>
      <c r="D25" s="1">
        <v>1.5</v>
      </c>
      <c r="E25" s="9">
        <v>3</v>
      </c>
      <c r="F25" s="2">
        <v>8</v>
      </c>
      <c r="G25" s="2">
        <v>10</v>
      </c>
      <c r="H25" s="2">
        <v>12</v>
      </c>
      <c r="O25" s="4" t="s">
        <v>182</v>
      </c>
      <c r="S25" s="1" t="s">
        <v>118</v>
      </c>
      <c r="V25" s="6">
        <v>10.977422209912682</v>
      </c>
    </row>
    <row r="26" spans="1:22" ht="12.75">
      <c r="A26" s="3" t="s">
        <v>159</v>
      </c>
      <c r="B26" s="4" t="s">
        <v>25</v>
      </c>
      <c r="C26" s="12">
        <f t="shared" si="0"/>
        <v>2.1213203435596424</v>
      </c>
      <c r="D26" s="1">
        <v>1.5</v>
      </c>
      <c r="E26" s="9">
        <v>3</v>
      </c>
      <c r="F26" s="2">
        <v>8</v>
      </c>
      <c r="G26" s="2">
        <v>10</v>
      </c>
      <c r="H26" s="2">
        <v>12</v>
      </c>
      <c r="O26" s="4" t="s">
        <v>182</v>
      </c>
      <c r="S26" s="1" t="s">
        <v>118</v>
      </c>
      <c r="V26" s="6">
        <v>10.92571614584797</v>
      </c>
    </row>
    <row r="27" spans="1:23" ht="12.75">
      <c r="A27" s="3" t="s">
        <v>132</v>
      </c>
      <c r="B27" s="4" t="s">
        <v>22</v>
      </c>
      <c r="C27" s="12">
        <f t="shared" si="0"/>
        <v>1.73</v>
      </c>
      <c r="D27" s="1">
        <v>1.73</v>
      </c>
      <c r="E27" s="9">
        <v>2.28</v>
      </c>
      <c r="F27">
        <v>4</v>
      </c>
      <c r="G27">
        <v>4</v>
      </c>
      <c r="O27" s="4" t="s">
        <v>183</v>
      </c>
      <c r="P27" s="13">
        <v>25</v>
      </c>
      <c r="S27" s="1" t="s">
        <v>14</v>
      </c>
      <c r="U27" s="12">
        <v>-1.26</v>
      </c>
      <c r="V27" s="12">
        <v>1.181099988</v>
      </c>
      <c r="W27" s="4" t="s">
        <v>128</v>
      </c>
    </row>
    <row r="28" spans="1:23" ht="12.75">
      <c r="A28" s="3" t="s">
        <v>131</v>
      </c>
      <c r="B28" s="4" t="s">
        <v>22</v>
      </c>
      <c r="C28" s="12">
        <f t="shared" si="0"/>
        <v>1.73</v>
      </c>
      <c r="D28" s="1">
        <v>1.73</v>
      </c>
      <c r="E28" s="9">
        <v>2.28</v>
      </c>
      <c r="F28">
        <v>4</v>
      </c>
      <c r="G28">
        <v>4</v>
      </c>
      <c r="H28">
        <v>4</v>
      </c>
      <c r="O28" s="4" t="s">
        <v>183</v>
      </c>
      <c r="P28" s="13">
        <v>25</v>
      </c>
      <c r="S28" s="1" t="s">
        <v>14</v>
      </c>
      <c r="U28" s="12">
        <v>-1.18</v>
      </c>
      <c r="V28" s="12">
        <v>1.96849998</v>
      </c>
      <c r="W28" s="4" t="s">
        <v>128</v>
      </c>
    </row>
    <row r="29" spans="1:23" ht="12.75">
      <c r="A29" s="3" t="s">
        <v>133</v>
      </c>
      <c r="B29" s="4" t="s">
        <v>22</v>
      </c>
      <c r="C29" s="12">
        <f t="shared" si="0"/>
        <v>1.73</v>
      </c>
      <c r="D29" s="1">
        <v>1.73</v>
      </c>
      <c r="E29" s="9">
        <v>2.28</v>
      </c>
      <c r="F29">
        <v>4</v>
      </c>
      <c r="G29">
        <v>4</v>
      </c>
      <c r="H29">
        <v>4</v>
      </c>
      <c r="I29">
        <v>4</v>
      </c>
      <c r="O29" s="4" t="s">
        <v>183</v>
      </c>
      <c r="P29" s="13">
        <v>25</v>
      </c>
      <c r="S29" s="1" t="s">
        <v>14</v>
      </c>
      <c r="U29" s="12">
        <v>-2.17</v>
      </c>
      <c r="V29" s="12">
        <v>1.96849998</v>
      </c>
      <c r="W29" s="4" t="s">
        <v>128</v>
      </c>
    </row>
    <row r="30" spans="1:23" ht="12.75">
      <c r="A30" s="3" t="s">
        <v>134</v>
      </c>
      <c r="B30" s="4" t="s">
        <v>22</v>
      </c>
      <c r="C30" s="12">
        <f aca="true" t="shared" si="1" ref="C30:C38">IF(B30="SQR",SQRT(2*(D30^2)),D30)</f>
        <v>1.73</v>
      </c>
      <c r="D30" s="1">
        <v>1.73</v>
      </c>
      <c r="E30" s="9">
        <v>2.28</v>
      </c>
      <c r="F30">
        <v>4</v>
      </c>
      <c r="G30">
        <v>4</v>
      </c>
      <c r="O30" s="4" t="s">
        <v>183</v>
      </c>
      <c r="P30" s="13">
        <v>25</v>
      </c>
      <c r="S30" s="1" t="s">
        <v>14</v>
      </c>
      <c r="U30" s="12">
        <v>-1.57</v>
      </c>
      <c r="V30" s="12">
        <v>1.5747999839999998</v>
      </c>
      <c r="W30" s="4" t="s">
        <v>129</v>
      </c>
    </row>
    <row r="31" spans="1:23" ht="12.75">
      <c r="A31" s="3" t="s">
        <v>135</v>
      </c>
      <c r="B31" s="4" t="s">
        <v>22</v>
      </c>
      <c r="C31" s="12">
        <f t="shared" si="1"/>
        <v>1.73</v>
      </c>
      <c r="D31" s="1">
        <v>1.73</v>
      </c>
      <c r="E31" s="9">
        <v>2.28</v>
      </c>
      <c r="F31">
        <v>4</v>
      </c>
      <c r="G31">
        <v>4</v>
      </c>
      <c r="H31">
        <v>4</v>
      </c>
      <c r="O31" s="4" t="s">
        <v>183</v>
      </c>
      <c r="P31" s="13">
        <v>25</v>
      </c>
      <c r="S31" s="1" t="s">
        <v>14</v>
      </c>
      <c r="U31" s="12">
        <v>-1.97</v>
      </c>
      <c r="V31" s="12">
        <v>1.771649982</v>
      </c>
      <c r="W31" s="4" t="s">
        <v>129</v>
      </c>
    </row>
    <row r="32" spans="1:23" ht="12.75">
      <c r="A32" s="3" t="s">
        <v>136</v>
      </c>
      <c r="B32" s="4" t="s">
        <v>22</v>
      </c>
      <c r="C32" s="12">
        <f t="shared" si="1"/>
        <v>1.73</v>
      </c>
      <c r="D32" s="1">
        <v>1.73</v>
      </c>
      <c r="E32" s="9">
        <v>2.28</v>
      </c>
      <c r="F32">
        <v>4</v>
      </c>
      <c r="G32">
        <v>4</v>
      </c>
      <c r="H32">
        <v>4</v>
      </c>
      <c r="I32">
        <v>4</v>
      </c>
      <c r="O32" s="4" t="s">
        <v>183</v>
      </c>
      <c r="P32" s="13">
        <v>25</v>
      </c>
      <c r="S32" s="1" t="s">
        <v>14</v>
      </c>
      <c r="U32" s="12">
        <v>-2.05</v>
      </c>
      <c r="V32" s="12">
        <v>1.96849998</v>
      </c>
      <c r="W32" s="4" t="s">
        <v>129</v>
      </c>
    </row>
    <row r="33" spans="1:23" ht="12.75">
      <c r="A33" s="3" t="s">
        <v>137</v>
      </c>
      <c r="B33" s="4" t="s">
        <v>22</v>
      </c>
      <c r="C33" s="12">
        <f t="shared" si="1"/>
        <v>1.73</v>
      </c>
      <c r="D33" s="1">
        <v>1.73</v>
      </c>
      <c r="E33" s="9">
        <v>2.28</v>
      </c>
      <c r="F33">
        <v>4</v>
      </c>
      <c r="G33">
        <v>4</v>
      </c>
      <c r="O33" s="4" t="s">
        <v>183</v>
      </c>
      <c r="P33" s="13">
        <v>25</v>
      </c>
      <c r="S33" s="1" t="s">
        <v>14</v>
      </c>
      <c r="U33" s="12">
        <v>-1.97</v>
      </c>
      <c r="V33" s="12">
        <v>1.181099988</v>
      </c>
      <c r="W33" s="4" t="s">
        <v>130</v>
      </c>
    </row>
    <row r="34" spans="1:23" ht="12.75">
      <c r="A34" s="3" t="s">
        <v>138</v>
      </c>
      <c r="B34" s="4" t="s">
        <v>22</v>
      </c>
      <c r="C34" s="12">
        <f t="shared" si="1"/>
        <v>1.73</v>
      </c>
      <c r="D34" s="1">
        <v>1.73</v>
      </c>
      <c r="E34" s="9">
        <v>2.28</v>
      </c>
      <c r="F34">
        <v>4</v>
      </c>
      <c r="G34">
        <v>4</v>
      </c>
      <c r="H34">
        <v>4</v>
      </c>
      <c r="O34" s="4" t="s">
        <v>183</v>
      </c>
      <c r="P34" s="13">
        <v>25</v>
      </c>
      <c r="S34" s="1" t="s">
        <v>14</v>
      </c>
      <c r="U34" s="12">
        <v>-2.36</v>
      </c>
      <c r="V34" s="12">
        <v>1.377949986</v>
      </c>
      <c r="W34" s="4" t="s">
        <v>130</v>
      </c>
    </row>
    <row r="35" spans="1:23" ht="12.75">
      <c r="A35" s="3" t="s">
        <v>139</v>
      </c>
      <c r="B35" s="4" t="s">
        <v>22</v>
      </c>
      <c r="C35" s="12">
        <f t="shared" si="1"/>
        <v>1.73</v>
      </c>
      <c r="D35" s="1">
        <v>1.73</v>
      </c>
      <c r="E35" s="9">
        <v>2.28</v>
      </c>
      <c r="F35">
        <v>4</v>
      </c>
      <c r="G35">
        <v>4</v>
      </c>
      <c r="H35">
        <v>4</v>
      </c>
      <c r="I35">
        <v>4</v>
      </c>
      <c r="O35" s="4" t="s">
        <v>183</v>
      </c>
      <c r="P35" s="13">
        <v>25</v>
      </c>
      <c r="S35" s="1" t="s">
        <v>14</v>
      </c>
      <c r="U35" s="12">
        <v>-1.97</v>
      </c>
      <c r="V35" s="12">
        <v>1.96849998</v>
      </c>
      <c r="W35" s="4" t="s">
        <v>130</v>
      </c>
    </row>
    <row r="36" spans="1:23" ht="12.75">
      <c r="A36" s="3" t="s">
        <v>140</v>
      </c>
      <c r="B36" s="4" t="s">
        <v>22</v>
      </c>
      <c r="C36" s="12">
        <f t="shared" si="1"/>
        <v>2.36</v>
      </c>
      <c r="D36" s="12">
        <v>2.36</v>
      </c>
      <c r="E36" s="9">
        <v>2.3</v>
      </c>
      <c r="F36">
        <v>6</v>
      </c>
      <c r="G36">
        <v>6</v>
      </c>
      <c r="O36" s="4" t="s">
        <v>183</v>
      </c>
      <c r="P36" s="13">
        <v>25</v>
      </c>
      <c r="S36" s="1" t="s">
        <v>14</v>
      </c>
      <c r="U36" s="12">
        <v>-2.559049974</v>
      </c>
      <c r="V36" s="12">
        <v>0.3327172818077159</v>
      </c>
      <c r="W36" s="4" t="s">
        <v>129</v>
      </c>
    </row>
    <row r="37" spans="1:23" ht="12.75">
      <c r="A37" s="3" t="s">
        <v>141</v>
      </c>
      <c r="B37" s="4" t="s">
        <v>22</v>
      </c>
      <c r="C37" s="12">
        <f t="shared" si="1"/>
        <v>2.36</v>
      </c>
      <c r="D37" s="12">
        <v>2.36</v>
      </c>
      <c r="E37" s="9">
        <v>2.3</v>
      </c>
      <c r="F37">
        <v>6</v>
      </c>
      <c r="G37">
        <v>6</v>
      </c>
      <c r="H37">
        <v>6</v>
      </c>
      <c r="O37" s="4" t="s">
        <v>183</v>
      </c>
      <c r="P37" s="13">
        <v>25</v>
      </c>
      <c r="S37" s="1" t="s">
        <v>14</v>
      </c>
      <c r="U37" s="12">
        <v>-2.755899972</v>
      </c>
      <c r="V37" s="12">
        <v>0.37543098690465243</v>
      </c>
      <c r="W37" s="4" t="s">
        <v>129</v>
      </c>
    </row>
    <row r="38" spans="1:23" ht="12.75">
      <c r="A38" s="3" t="s">
        <v>142</v>
      </c>
      <c r="B38" s="4" t="s">
        <v>22</v>
      </c>
      <c r="C38" s="12">
        <f t="shared" si="1"/>
        <v>2.36</v>
      </c>
      <c r="D38" s="12">
        <v>2.36</v>
      </c>
      <c r="E38" s="9">
        <v>2.3</v>
      </c>
      <c r="F38">
        <v>6</v>
      </c>
      <c r="G38">
        <v>6</v>
      </c>
      <c r="H38">
        <v>6</v>
      </c>
      <c r="I38">
        <v>6</v>
      </c>
      <c r="O38" s="4" t="s">
        <v>183</v>
      </c>
      <c r="P38" s="13">
        <v>25</v>
      </c>
      <c r="S38" s="1" t="s">
        <v>14</v>
      </c>
      <c r="U38" s="12">
        <v>-1.96849998</v>
      </c>
      <c r="V38" s="12">
        <v>0.38667143561437256</v>
      </c>
      <c r="W38" s="4" t="s">
        <v>129</v>
      </c>
    </row>
    <row r="39" spans="1:23" ht="12.75">
      <c r="A39" s="3" t="s">
        <v>143</v>
      </c>
      <c r="B39" s="4" t="s">
        <v>22</v>
      </c>
      <c r="C39" s="12">
        <f aca="true" t="shared" si="2" ref="C39:C48">IF(B39="SQR",SQRT(2*(D39^2)),D39)</f>
        <v>0.98</v>
      </c>
      <c r="D39" s="12">
        <v>0.98</v>
      </c>
      <c r="E39" s="9">
        <v>0.98</v>
      </c>
      <c r="F39">
        <v>3</v>
      </c>
      <c r="G39">
        <v>3</v>
      </c>
      <c r="O39" s="4" t="s">
        <v>183</v>
      </c>
      <c r="P39" s="13">
        <v>39</v>
      </c>
      <c r="S39" s="1" t="s">
        <v>14</v>
      </c>
      <c r="U39" s="12">
        <v>-1.181099988</v>
      </c>
      <c r="V39" s="12">
        <v>0.1551181921941378</v>
      </c>
      <c r="W39" s="4" t="s">
        <v>146</v>
      </c>
    </row>
    <row r="40" spans="1:23" ht="12.75">
      <c r="A40" s="3" t="s">
        <v>144</v>
      </c>
      <c r="B40" s="4" t="s">
        <v>22</v>
      </c>
      <c r="C40" s="12">
        <f t="shared" si="2"/>
        <v>0.98</v>
      </c>
      <c r="D40" s="12">
        <v>0.98</v>
      </c>
      <c r="E40" s="9">
        <v>0.98</v>
      </c>
      <c r="F40">
        <v>3</v>
      </c>
      <c r="G40">
        <v>3</v>
      </c>
      <c r="H40">
        <v>3</v>
      </c>
      <c r="O40" s="4" t="s">
        <v>183</v>
      </c>
      <c r="P40" s="13">
        <v>39</v>
      </c>
      <c r="S40" s="1" t="s">
        <v>14</v>
      </c>
      <c r="U40" s="12">
        <v>-0.98424999</v>
      </c>
      <c r="V40" s="12">
        <v>0.18659144858135418</v>
      </c>
      <c r="W40" s="4" t="s">
        <v>146</v>
      </c>
    </row>
    <row r="41" spans="1:27" ht="12.75">
      <c r="A41" s="3" t="s">
        <v>145</v>
      </c>
      <c r="B41" s="4" t="s">
        <v>22</v>
      </c>
      <c r="C41" s="12">
        <f t="shared" si="2"/>
        <v>0.98</v>
      </c>
      <c r="D41" s="12">
        <v>0.98</v>
      </c>
      <c r="E41" s="9">
        <v>0.98</v>
      </c>
      <c r="F41">
        <v>3</v>
      </c>
      <c r="G41">
        <v>3</v>
      </c>
      <c r="H41">
        <v>3</v>
      </c>
      <c r="I41">
        <v>3</v>
      </c>
      <c r="O41" s="4" t="s">
        <v>183</v>
      </c>
      <c r="P41" s="13">
        <v>39</v>
      </c>
      <c r="S41" s="1" t="s">
        <v>14</v>
      </c>
      <c r="U41" s="12">
        <v>-1.377949986</v>
      </c>
      <c r="V41" s="12">
        <v>0.2023280767749624</v>
      </c>
      <c r="W41" s="4" t="s">
        <v>146</v>
      </c>
      <c r="AA41" s="18"/>
    </row>
    <row r="42" spans="1:27" ht="12.75">
      <c r="A42" s="3" t="s">
        <v>147</v>
      </c>
      <c r="B42" s="4" t="s">
        <v>22</v>
      </c>
      <c r="C42" s="12">
        <f t="shared" si="2"/>
        <v>0.98</v>
      </c>
      <c r="D42" s="12">
        <v>0.98</v>
      </c>
      <c r="E42" s="9">
        <v>0.98</v>
      </c>
      <c r="F42">
        <v>3</v>
      </c>
      <c r="G42">
        <v>3</v>
      </c>
      <c r="O42" s="4" t="s">
        <v>183</v>
      </c>
      <c r="P42" s="13">
        <v>39</v>
      </c>
      <c r="S42" s="1" t="s">
        <v>14</v>
      </c>
      <c r="V42" s="12">
        <v>0.65</v>
      </c>
      <c r="W42" s="4" t="s">
        <v>146</v>
      </c>
      <c r="AA42" s="18"/>
    </row>
    <row r="43" spans="1:27" ht="12.75">
      <c r="A43" s="3" t="s">
        <v>148</v>
      </c>
      <c r="B43" s="4" t="s">
        <v>22</v>
      </c>
      <c r="C43" s="12">
        <f t="shared" si="2"/>
        <v>0.98</v>
      </c>
      <c r="D43" s="12">
        <v>0.98</v>
      </c>
      <c r="E43" s="9">
        <v>0.98</v>
      </c>
      <c r="F43">
        <v>3</v>
      </c>
      <c r="G43">
        <v>3</v>
      </c>
      <c r="H43">
        <v>3</v>
      </c>
      <c r="O43" s="4" t="s">
        <v>183</v>
      </c>
      <c r="P43" s="13">
        <v>39</v>
      </c>
      <c r="S43" s="1" t="s">
        <v>14</v>
      </c>
      <c r="V43" s="12">
        <v>0.71</v>
      </c>
      <c r="W43" s="4" t="s">
        <v>146</v>
      </c>
      <c r="AA43" s="18"/>
    </row>
    <row r="44" spans="1:27" ht="12.75">
      <c r="A44" s="3" t="s">
        <v>143</v>
      </c>
      <c r="B44" s="4" t="s">
        <v>22</v>
      </c>
      <c r="C44" s="12">
        <f t="shared" si="2"/>
        <v>0.98</v>
      </c>
      <c r="D44" s="12">
        <v>0.98</v>
      </c>
      <c r="E44" s="9">
        <v>0.98</v>
      </c>
      <c r="F44">
        <v>3</v>
      </c>
      <c r="G44">
        <v>3</v>
      </c>
      <c r="O44" s="4" t="s">
        <v>183</v>
      </c>
      <c r="P44" s="13">
        <v>39</v>
      </c>
      <c r="S44" s="1" t="s">
        <v>14</v>
      </c>
      <c r="V44" s="12">
        <v>1.52</v>
      </c>
      <c r="W44" s="4" t="s">
        <v>151</v>
      </c>
      <c r="AA44" s="18"/>
    </row>
    <row r="45" spans="1:27" ht="12.75">
      <c r="A45" s="3" t="s">
        <v>144</v>
      </c>
      <c r="B45" s="4" t="s">
        <v>22</v>
      </c>
      <c r="C45" s="12">
        <f t="shared" si="2"/>
        <v>0.98</v>
      </c>
      <c r="D45" s="12">
        <v>0.98</v>
      </c>
      <c r="E45" s="9">
        <v>0.98</v>
      </c>
      <c r="F45">
        <v>3</v>
      </c>
      <c r="G45">
        <v>3</v>
      </c>
      <c r="H45">
        <v>3</v>
      </c>
      <c r="O45" s="4" t="s">
        <v>183</v>
      </c>
      <c r="P45" s="13">
        <v>39</v>
      </c>
      <c r="S45" s="1" t="s">
        <v>14</v>
      </c>
      <c r="V45" s="12">
        <v>1.86</v>
      </c>
      <c r="W45" s="4" t="s">
        <v>151</v>
      </c>
      <c r="AA45" s="18"/>
    </row>
    <row r="46" spans="1:27" ht="12.75">
      <c r="A46" s="3" t="s">
        <v>145</v>
      </c>
      <c r="B46" s="4" t="s">
        <v>22</v>
      </c>
      <c r="C46" s="12">
        <f t="shared" si="2"/>
        <v>0.98</v>
      </c>
      <c r="D46" s="12">
        <v>0.98</v>
      </c>
      <c r="E46" s="9">
        <v>0.98</v>
      </c>
      <c r="F46">
        <v>3</v>
      </c>
      <c r="G46">
        <v>3</v>
      </c>
      <c r="H46">
        <v>3</v>
      </c>
      <c r="I46">
        <v>3</v>
      </c>
      <c r="O46" s="4" t="s">
        <v>183</v>
      </c>
      <c r="P46" s="13">
        <v>39</v>
      </c>
      <c r="S46" s="1" t="s">
        <v>14</v>
      </c>
      <c r="V46" s="12">
        <v>2.13</v>
      </c>
      <c r="W46" s="4" t="s">
        <v>151</v>
      </c>
      <c r="AA46" s="18"/>
    </row>
    <row r="47" spans="1:27" ht="12.75">
      <c r="A47" s="3" t="s">
        <v>149</v>
      </c>
      <c r="B47" s="4" t="s">
        <v>22</v>
      </c>
      <c r="C47" s="12">
        <f t="shared" si="2"/>
        <v>0.98</v>
      </c>
      <c r="D47" s="12">
        <v>0.98</v>
      </c>
      <c r="E47" s="9">
        <v>0.98</v>
      </c>
      <c r="F47">
        <v>3</v>
      </c>
      <c r="G47">
        <v>3</v>
      </c>
      <c r="O47" s="4" t="s">
        <v>183</v>
      </c>
      <c r="P47" s="13">
        <v>39</v>
      </c>
      <c r="S47" s="1" t="s">
        <v>14</v>
      </c>
      <c r="V47" s="12">
        <v>1.19</v>
      </c>
      <c r="W47" s="4" t="s">
        <v>151</v>
      </c>
      <c r="AA47" s="18"/>
    </row>
    <row r="48" spans="1:27" ht="12.75">
      <c r="A48" s="3" t="s">
        <v>150</v>
      </c>
      <c r="B48" s="4" t="s">
        <v>22</v>
      </c>
      <c r="C48" s="12">
        <f t="shared" si="2"/>
        <v>0.98</v>
      </c>
      <c r="D48" s="12">
        <v>0.98</v>
      </c>
      <c r="E48" s="9">
        <v>0.98</v>
      </c>
      <c r="F48">
        <v>3</v>
      </c>
      <c r="G48">
        <v>3</v>
      </c>
      <c r="H48">
        <v>3</v>
      </c>
      <c r="O48" s="4" t="s">
        <v>183</v>
      </c>
      <c r="P48" s="13">
        <v>39</v>
      </c>
      <c r="S48" s="1" t="s">
        <v>14</v>
      </c>
      <c r="V48" s="12">
        <v>1.48</v>
      </c>
      <c r="W48" s="4" t="s">
        <v>151</v>
      </c>
      <c r="AA48" s="18"/>
    </row>
    <row r="49" spans="2:22" ht="12.75">
      <c r="B49" s="4" t="s">
        <v>22</v>
      </c>
      <c r="C49" s="12">
        <f t="shared" si="0"/>
        <v>3</v>
      </c>
      <c r="D49" s="1">
        <v>3</v>
      </c>
      <c r="E49" s="9">
        <v>3</v>
      </c>
      <c r="F49">
        <v>8</v>
      </c>
      <c r="G49">
        <v>10</v>
      </c>
      <c r="H49">
        <v>12</v>
      </c>
      <c r="M49" s="4" t="s">
        <v>26</v>
      </c>
      <c r="N49" s="4" t="s">
        <v>33</v>
      </c>
      <c r="O49" s="4" t="s">
        <v>185</v>
      </c>
      <c r="P49" s="13">
        <v>17</v>
      </c>
      <c r="Q49" s="1">
        <v>45</v>
      </c>
      <c r="S49" s="1" t="s">
        <v>76</v>
      </c>
      <c r="T49" s="10">
        <v>9860</v>
      </c>
      <c r="U49" s="12">
        <v>-1.61</v>
      </c>
      <c r="V49" s="1">
        <v>76</v>
      </c>
    </row>
    <row r="50" spans="2:22" ht="12.75">
      <c r="B50" s="4" t="s">
        <v>22</v>
      </c>
      <c r="C50" s="12">
        <f t="shared" si="0"/>
        <v>3</v>
      </c>
      <c r="D50" s="1">
        <v>3</v>
      </c>
      <c r="E50" s="9">
        <v>3</v>
      </c>
      <c r="F50">
        <v>8</v>
      </c>
      <c r="G50">
        <v>10</v>
      </c>
      <c r="H50">
        <v>12</v>
      </c>
      <c r="M50" s="4" t="s">
        <v>26</v>
      </c>
      <c r="N50" s="4" t="s">
        <v>33</v>
      </c>
      <c r="O50" s="4" t="s">
        <v>187</v>
      </c>
      <c r="P50" s="13">
        <v>18</v>
      </c>
      <c r="S50" s="1" t="s">
        <v>14</v>
      </c>
      <c r="T50" s="10">
        <v>8330</v>
      </c>
      <c r="U50" s="12">
        <v>-1.56</v>
      </c>
      <c r="V50" s="1">
        <v>56</v>
      </c>
    </row>
    <row r="51" spans="2:22" ht="12.75">
      <c r="B51" s="4" t="s">
        <v>22</v>
      </c>
      <c r="C51" s="12">
        <f t="shared" si="0"/>
        <v>3</v>
      </c>
      <c r="D51" s="1">
        <v>3</v>
      </c>
      <c r="E51" s="9">
        <v>3</v>
      </c>
      <c r="F51">
        <v>8</v>
      </c>
      <c r="G51">
        <v>10</v>
      </c>
      <c r="H51">
        <v>12</v>
      </c>
      <c r="M51" s="4" t="s">
        <v>26</v>
      </c>
      <c r="N51" s="4" t="s">
        <v>33</v>
      </c>
      <c r="O51" s="4" t="s">
        <v>189</v>
      </c>
      <c r="P51" s="13">
        <v>16</v>
      </c>
      <c r="Q51" s="1">
        <v>27</v>
      </c>
      <c r="S51" s="1" t="s">
        <v>14</v>
      </c>
      <c r="T51" s="10">
        <v>5355</v>
      </c>
      <c r="U51" s="12">
        <v>-1.5</v>
      </c>
      <c r="V51" s="1">
        <v>52</v>
      </c>
    </row>
    <row r="52" spans="2:22" ht="12.75">
      <c r="B52" s="4" t="s">
        <v>22</v>
      </c>
      <c r="C52" s="12">
        <f t="shared" si="0"/>
        <v>3</v>
      </c>
      <c r="D52" s="1">
        <v>3</v>
      </c>
      <c r="E52" s="9">
        <v>3</v>
      </c>
      <c r="F52">
        <v>8</v>
      </c>
      <c r="M52" s="4" t="s">
        <v>26</v>
      </c>
      <c r="N52" s="4" t="s">
        <v>33</v>
      </c>
      <c r="O52" s="4" t="s">
        <v>189</v>
      </c>
      <c r="P52" s="13">
        <v>22</v>
      </c>
      <c r="Q52" s="1">
        <v>40</v>
      </c>
      <c r="S52" s="1" t="s">
        <v>74</v>
      </c>
      <c r="T52" s="10">
        <v>11560</v>
      </c>
      <c r="U52" s="12">
        <v>-1.25</v>
      </c>
      <c r="V52" s="1">
        <v>48</v>
      </c>
    </row>
    <row r="53" spans="2:22" ht="12.75">
      <c r="B53" s="4" t="s">
        <v>22</v>
      </c>
      <c r="C53" s="12">
        <f t="shared" si="0"/>
        <v>3</v>
      </c>
      <c r="D53" s="1">
        <v>3</v>
      </c>
      <c r="E53" s="9">
        <v>3</v>
      </c>
      <c r="F53">
        <v>8</v>
      </c>
      <c r="M53" s="4" t="s">
        <v>26</v>
      </c>
      <c r="N53" s="4" t="s">
        <v>33</v>
      </c>
      <c r="O53" s="4" t="s">
        <v>189</v>
      </c>
      <c r="P53" s="13">
        <v>21.5</v>
      </c>
      <c r="Q53" s="1">
        <v>40</v>
      </c>
      <c r="S53" s="1" t="s">
        <v>74</v>
      </c>
      <c r="T53" s="10">
        <v>11560</v>
      </c>
      <c r="U53" s="12">
        <v>-1.2</v>
      </c>
      <c r="V53" s="1">
        <v>50</v>
      </c>
    </row>
    <row r="54" spans="2:22" ht="12.75">
      <c r="B54" s="4" t="s">
        <v>22</v>
      </c>
      <c r="C54" s="12">
        <f t="shared" si="0"/>
        <v>3</v>
      </c>
      <c r="D54" s="1">
        <v>3</v>
      </c>
      <c r="E54" s="9">
        <v>3</v>
      </c>
      <c r="F54">
        <v>8</v>
      </c>
      <c r="M54" s="4" t="s">
        <v>26</v>
      </c>
      <c r="N54" s="4" t="s">
        <v>33</v>
      </c>
      <c r="O54" s="4" t="s">
        <v>185</v>
      </c>
      <c r="P54" s="13">
        <v>27</v>
      </c>
      <c r="Q54" s="1">
        <v>150</v>
      </c>
      <c r="S54" s="1" t="s">
        <v>86</v>
      </c>
      <c r="T54" s="10">
        <v>13000</v>
      </c>
      <c r="U54" s="12">
        <v>-0.8</v>
      </c>
      <c r="V54" s="1">
        <v>120</v>
      </c>
    </row>
    <row r="55" spans="2:22" ht="12.75">
      <c r="B55" s="4" t="s">
        <v>22</v>
      </c>
      <c r="C55" s="12">
        <f t="shared" si="0"/>
        <v>3</v>
      </c>
      <c r="D55" s="1">
        <v>3</v>
      </c>
      <c r="E55" s="9">
        <v>3</v>
      </c>
      <c r="F55">
        <v>10</v>
      </c>
      <c r="G55">
        <v>12</v>
      </c>
      <c r="H55">
        <v>14</v>
      </c>
      <c r="M55" s="4" t="s">
        <v>26</v>
      </c>
      <c r="N55" s="4" t="s">
        <v>33</v>
      </c>
      <c r="O55" s="4" t="s">
        <v>187</v>
      </c>
      <c r="P55" s="13">
        <v>16.5</v>
      </c>
      <c r="S55" s="1" t="s">
        <v>14</v>
      </c>
      <c r="T55" s="10">
        <v>12325</v>
      </c>
      <c r="U55" s="12">
        <v>-1.825</v>
      </c>
      <c r="V55" s="1">
        <v>72</v>
      </c>
    </row>
    <row r="56" spans="2:22" ht="12.75">
      <c r="B56" s="4" t="s">
        <v>22</v>
      </c>
      <c r="C56" s="12">
        <f t="shared" si="0"/>
        <v>3</v>
      </c>
      <c r="D56" s="1">
        <v>3</v>
      </c>
      <c r="E56" s="9">
        <v>3</v>
      </c>
      <c r="F56">
        <v>10</v>
      </c>
      <c r="G56">
        <v>12</v>
      </c>
      <c r="M56" s="4" t="s">
        <v>26</v>
      </c>
      <c r="N56" s="4" t="s">
        <v>33</v>
      </c>
      <c r="O56" s="4" t="s">
        <v>185</v>
      </c>
      <c r="P56" s="13">
        <v>17</v>
      </c>
      <c r="Q56" s="1">
        <v>45</v>
      </c>
      <c r="S56" s="1" t="s">
        <v>76</v>
      </c>
      <c r="T56" s="10">
        <v>6205</v>
      </c>
      <c r="U56" s="12">
        <v>-1.73</v>
      </c>
      <c r="V56" s="1">
        <v>69</v>
      </c>
    </row>
    <row r="57" spans="2:22" ht="12.75">
      <c r="B57" s="4" t="s">
        <v>22</v>
      </c>
      <c r="C57" s="12">
        <f t="shared" si="0"/>
        <v>3</v>
      </c>
      <c r="D57" s="1">
        <v>3</v>
      </c>
      <c r="E57" s="9">
        <v>3</v>
      </c>
      <c r="F57">
        <v>10</v>
      </c>
      <c r="G57">
        <v>12</v>
      </c>
      <c r="M57" s="4" t="s">
        <v>26</v>
      </c>
      <c r="N57" s="4" t="s">
        <v>33</v>
      </c>
      <c r="O57" s="4" t="s">
        <v>187</v>
      </c>
      <c r="P57" s="13">
        <v>18</v>
      </c>
      <c r="S57" s="1" t="s">
        <v>14</v>
      </c>
      <c r="T57" s="10">
        <v>6545</v>
      </c>
      <c r="U57" s="12">
        <v>-1.6</v>
      </c>
      <c r="V57" s="1">
        <v>50</v>
      </c>
    </row>
    <row r="58" spans="2:22" ht="12.75">
      <c r="B58" s="4" t="s">
        <v>22</v>
      </c>
      <c r="C58" s="12">
        <f t="shared" si="0"/>
        <v>3</v>
      </c>
      <c r="D58" s="1">
        <v>3</v>
      </c>
      <c r="E58" s="9">
        <v>3</v>
      </c>
      <c r="F58">
        <v>10</v>
      </c>
      <c r="G58">
        <v>12</v>
      </c>
      <c r="M58" s="4" t="s">
        <v>26</v>
      </c>
      <c r="N58" s="4" t="s">
        <v>33</v>
      </c>
      <c r="O58" s="4" t="s">
        <v>189</v>
      </c>
      <c r="P58" s="13">
        <v>16</v>
      </c>
      <c r="Q58" s="1">
        <v>27</v>
      </c>
      <c r="S58" s="1" t="s">
        <v>14</v>
      </c>
      <c r="T58" s="10">
        <v>4505</v>
      </c>
      <c r="U58" s="12">
        <v>-1.6</v>
      </c>
      <c r="V58" s="1">
        <v>39</v>
      </c>
    </row>
    <row r="59" spans="2:22" ht="12.75">
      <c r="B59" s="4" t="s">
        <v>22</v>
      </c>
      <c r="C59" s="12">
        <f t="shared" si="0"/>
        <v>3</v>
      </c>
      <c r="D59" s="1">
        <v>3</v>
      </c>
      <c r="E59" s="9">
        <v>3</v>
      </c>
      <c r="F59">
        <v>12</v>
      </c>
      <c r="M59" s="4" t="s">
        <v>26</v>
      </c>
      <c r="N59" s="4" t="s">
        <v>33</v>
      </c>
      <c r="O59" s="4" t="s">
        <v>185</v>
      </c>
      <c r="P59" s="13">
        <v>15.5</v>
      </c>
      <c r="Q59" s="1">
        <v>42</v>
      </c>
      <c r="S59" s="1" t="s">
        <v>76</v>
      </c>
      <c r="T59" s="10">
        <v>8245</v>
      </c>
      <c r="U59" s="12">
        <v>-1.8</v>
      </c>
      <c r="V59" s="1">
        <v>66</v>
      </c>
    </row>
    <row r="60" spans="2:22" ht="12.75">
      <c r="B60" s="4" t="s">
        <v>22</v>
      </c>
      <c r="C60" s="12">
        <f t="shared" si="0"/>
        <v>3</v>
      </c>
      <c r="D60" s="1">
        <v>3</v>
      </c>
      <c r="E60" s="9">
        <v>3</v>
      </c>
      <c r="F60">
        <v>12</v>
      </c>
      <c r="M60" s="4" t="s">
        <v>26</v>
      </c>
      <c r="N60" s="4" t="s">
        <v>33</v>
      </c>
      <c r="O60" s="4" t="s">
        <v>185</v>
      </c>
      <c r="P60" s="13">
        <v>17.5</v>
      </c>
      <c r="Q60" s="1">
        <v>48</v>
      </c>
      <c r="S60" s="1" t="s">
        <v>76</v>
      </c>
      <c r="T60" s="10">
        <v>10285</v>
      </c>
      <c r="U60" s="12">
        <v>-1.8</v>
      </c>
      <c r="V60" s="1">
        <v>65.2</v>
      </c>
    </row>
    <row r="61" spans="2:22" ht="12.75">
      <c r="B61" s="4" t="s">
        <v>22</v>
      </c>
      <c r="C61" s="12">
        <f t="shared" si="0"/>
        <v>3</v>
      </c>
      <c r="D61" s="1">
        <v>3</v>
      </c>
      <c r="E61" s="9">
        <v>3</v>
      </c>
      <c r="F61">
        <v>12</v>
      </c>
      <c r="M61" s="4" t="s">
        <v>26</v>
      </c>
      <c r="N61" s="4" t="s">
        <v>33</v>
      </c>
      <c r="O61" s="4" t="s">
        <v>185</v>
      </c>
      <c r="P61" s="13">
        <v>17</v>
      </c>
      <c r="Q61" s="1">
        <v>45</v>
      </c>
      <c r="S61" s="1" t="s">
        <v>76</v>
      </c>
      <c r="T61" s="10">
        <v>10285</v>
      </c>
      <c r="U61" s="12">
        <v>-1.8</v>
      </c>
      <c r="V61" s="1">
        <v>63</v>
      </c>
    </row>
    <row r="62" spans="2:22" ht="12.75">
      <c r="B62" s="4" t="s">
        <v>22</v>
      </c>
      <c r="C62" s="12">
        <f t="shared" si="0"/>
        <v>3</v>
      </c>
      <c r="D62" s="1">
        <v>3</v>
      </c>
      <c r="E62" s="9">
        <v>3</v>
      </c>
      <c r="F62">
        <v>12</v>
      </c>
      <c r="M62" s="4" t="s">
        <v>26</v>
      </c>
      <c r="N62" s="4" t="s">
        <v>33</v>
      </c>
      <c r="O62" s="4" t="s">
        <v>189</v>
      </c>
      <c r="P62" s="13">
        <v>22</v>
      </c>
      <c r="Q62" s="1">
        <v>40</v>
      </c>
      <c r="S62" s="1" t="s">
        <v>74</v>
      </c>
      <c r="T62" s="10">
        <v>9435</v>
      </c>
      <c r="U62" s="12">
        <v>-1.75</v>
      </c>
      <c r="V62" s="1">
        <v>48</v>
      </c>
    </row>
    <row r="63" spans="2:22" ht="12.75">
      <c r="B63" s="4" t="s">
        <v>22</v>
      </c>
      <c r="C63" s="12">
        <f t="shared" si="0"/>
        <v>3</v>
      </c>
      <c r="D63" s="1">
        <v>3</v>
      </c>
      <c r="E63" s="9">
        <v>3</v>
      </c>
      <c r="F63">
        <v>12</v>
      </c>
      <c r="M63" s="4" t="s">
        <v>26</v>
      </c>
      <c r="N63" s="4" t="s">
        <v>33</v>
      </c>
      <c r="O63" s="4" t="s">
        <v>189</v>
      </c>
      <c r="P63" s="13">
        <v>21.5</v>
      </c>
      <c r="Q63" s="1">
        <v>40</v>
      </c>
      <c r="S63" s="1" t="s">
        <v>74</v>
      </c>
      <c r="T63" s="10">
        <v>8670</v>
      </c>
      <c r="U63" s="12">
        <v>-1.65</v>
      </c>
      <c r="V63" s="1">
        <v>41</v>
      </c>
    </row>
    <row r="64" spans="2:22" ht="12.75">
      <c r="B64" s="4" t="s">
        <v>22</v>
      </c>
      <c r="C64" s="12">
        <f t="shared" si="0"/>
        <v>3</v>
      </c>
      <c r="D64" s="1">
        <v>3</v>
      </c>
      <c r="E64" s="9">
        <v>3</v>
      </c>
      <c r="F64">
        <v>14</v>
      </c>
      <c r="M64" s="4" t="s">
        <v>26</v>
      </c>
      <c r="N64" s="4" t="s">
        <v>33</v>
      </c>
      <c r="O64" s="4" t="s">
        <v>189</v>
      </c>
      <c r="P64" s="13">
        <v>16</v>
      </c>
      <c r="Q64" s="1">
        <v>27</v>
      </c>
      <c r="S64" s="1" t="s">
        <v>14</v>
      </c>
      <c r="T64" s="10">
        <v>4505</v>
      </c>
      <c r="U64" s="12">
        <v>-1.95</v>
      </c>
      <c r="V64" s="1">
        <v>30</v>
      </c>
    </row>
    <row r="65" spans="2:22" ht="12.75">
      <c r="B65" s="4" t="s">
        <v>22</v>
      </c>
      <c r="C65" s="12">
        <f t="shared" si="0"/>
        <v>3</v>
      </c>
      <c r="D65" s="1">
        <v>3</v>
      </c>
      <c r="E65" s="9">
        <v>3</v>
      </c>
      <c r="F65">
        <v>14</v>
      </c>
      <c r="M65" s="4" t="s">
        <v>26</v>
      </c>
      <c r="N65" s="4" t="s">
        <v>33</v>
      </c>
      <c r="O65" s="4" t="s">
        <v>187</v>
      </c>
      <c r="P65" s="13">
        <v>18</v>
      </c>
      <c r="S65" s="1" t="s">
        <v>14</v>
      </c>
      <c r="T65" s="10">
        <v>7395</v>
      </c>
      <c r="U65" s="12">
        <v>-1.9</v>
      </c>
      <c r="V65" s="1">
        <v>38</v>
      </c>
    </row>
    <row r="66" spans="2:22" ht="12.75">
      <c r="B66" s="4" t="s">
        <v>22</v>
      </c>
      <c r="C66" s="12">
        <f t="shared" si="0"/>
        <v>3</v>
      </c>
      <c r="D66" s="1">
        <v>3</v>
      </c>
      <c r="E66" s="9">
        <v>3</v>
      </c>
      <c r="F66">
        <v>14</v>
      </c>
      <c r="M66" s="4" t="s">
        <v>26</v>
      </c>
      <c r="N66" s="4" t="s">
        <v>33</v>
      </c>
      <c r="O66" s="4" t="s">
        <v>185</v>
      </c>
      <c r="P66" s="13">
        <v>27</v>
      </c>
      <c r="Q66" s="1">
        <v>150</v>
      </c>
      <c r="S66" s="1" t="s">
        <v>86</v>
      </c>
      <c r="T66" s="10">
        <v>13000</v>
      </c>
      <c r="U66" s="12">
        <v>-1.4</v>
      </c>
      <c r="V66" s="1">
        <v>120</v>
      </c>
    </row>
    <row r="67" spans="2:22" ht="12.75">
      <c r="B67" s="4" t="s">
        <v>22</v>
      </c>
      <c r="C67" s="12">
        <f t="shared" si="0"/>
        <v>2.875</v>
      </c>
      <c r="D67" s="1">
        <v>2.875</v>
      </c>
      <c r="E67" s="9">
        <v>3.1875</v>
      </c>
      <c r="F67">
        <v>8</v>
      </c>
      <c r="G67">
        <v>10</v>
      </c>
      <c r="H67">
        <v>12</v>
      </c>
      <c r="M67" s="4" t="s">
        <v>10</v>
      </c>
      <c r="N67" s="4" t="s">
        <v>11</v>
      </c>
      <c r="O67" s="4" t="s">
        <v>185</v>
      </c>
      <c r="P67" s="13">
        <v>17</v>
      </c>
      <c r="Q67" s="1">
        <v>45</v>
      </c>
      <c r="S67" s="1" t="s">
        <v>76</v>
      </c>
      <c r="T67" s="10">
        <f>0.85*6600</f>
        <v>5610</v>
      </c>
      <c r="U67" s="12">
        <v>-1.52</v>
      </c>
      <c r="V67" s="1">
        <v>30</v>
      </c>
    </row>
    <row r="68" spans="2:22" ht="12.75">
      <c r="B68" s="4" t="s">
        <v>22</v>
      </c>
      <c r="C68" s="12">
        <f t="shared" si="0"/>
        <v>2.875</v>
      </c>
      <c r="D68" s="1">
        <v>2.875</v>
      </c>
      <c r="E68" s="9">
        <v>3.1875</v>
      </c>
      <c r="F68">
        <v>8</v>
      </c>
      <c r="M68" s="4" t="s">
        <v>10</v>
      </c>
      <c r="N68" s="4" t="s">
        <v>11</v>
      </c>
      <c r="O68" s="4" t="s">
        <v>185</v>
      </c>
      <c r="P68" s="13">
        <v>17.7</v>
      </c>
      <c r="Q68" s="1">
        <v>48</v>
      </c>
      <c r="S68" s="1" t="s">
        <v>76</v>
      </c>
      <c r="T68" s="10">
        <f>0.85*6600</f>
        <v>5610</v>
      </c>
      <c r="U68" s="12">
        <v>-1.3</v>
      </c>
      <c r="V68" s="1">
        <v>29.5</v>
      </c>
    </row>
    <row r="69" spans="2:22" ht="12.75">
      <c r="B69" s="4" t="s">
        <v>22</v>
      </c>
      <c r="C69" s="12">
        <f t="shared" si="0"/>
        <v>2.875</v>
      </c>
      <c r="D69" s="1">
        <v>2.875</v>
      </c>
      <c r="E69" s="9">
        <v>3.2</v>
      </c>
      <c r="F69">
        <v>8</v>
      </c>
      <c r="M69" s="4" t="s">
        <v>10</v>
      </c>
      <c r="N69" s="4" t="s">
        <v>11</v>
      </c>
      <c r="O69" s="4" t="s">
        <v>185</v>
      </c>
      <c r="P69" s="13">
        <v>26</v>
      </c>
      <c r="Q69" s="1">
        <v>75</v>
      </c>
      <c r="S69" s="1" t="s">
        <v>76</v>
      </c>
      <c r="T69" s="10">
        <v>6600</v>
      </c>
      <c r="U69" s="12">
        <v>-1.208991721740772</v>
      </c>
      <c r="V69" s="1">
        <v>84</v>
      </c>
    </row>
    <row r="70" spans="2:22" ht="12.75">
      <c r="B70" s="4" t="s">
        <v>22</v>
      </c>
      <c r="C70" s="12">
        <f t="shared" si="0"/>
        <v>2.875</v>
      </c>
      <c r="D70" s="1">
        <v>2.875</v>
      </c>
      <c r="E70" s="9">
        <v>3.2</v>
      </c>
      <c r="F70">
        <v>8</v>
      </c>
      <c r="G70">
        <v>10</v>
      </c>
      <c r="H70">
        <v>12</v>
      </c>
      <c r="M70" s="4" t="s">
        <v>10</v>
      </c>
      <c r="N70" s="4" t="s">
        <v>11</v>
      </c>
      <c r="O70" s="4" t="s">
        <v>185</v>
      </c>
      <c r="P70" s="13">
        <v>12.7</v>
      </c>
      <c r="Q70" s="1">
        <v>34</v>
      </c>
      <c r="S70" s="1" t="s">
        <v>76</v>
      </c>
      <c r="T70" s="10">
        <v>4900</v>
      </c>
      <c r="U70" s="12">
        <v>-1.1997767256195309</v>
      </c>
      <c r="V70" s="1">
        <v>84</v>
      </c>
    </row>
    <row r="71" spans="2:22" ht="12.75">
      <c r="B71" s="4" t="s">
        <v>22</v>
      </c>
      <c r="C71" s="12">
        <f t="shared" si="0"/>
        <v>2.875</v>
      </c>
      <c r="D71" s="1">
        <v>2.875</v>
      </c>
      <c r="E71" s="9">
        <v>3.1875</v>
      </c>
      <c r="F71">
        <v>8</v>
      </c>
      <c r="G71">
        <v>10</v>
      </c>
      <c r="H71">
        <v>12</v>
      </c>
      <c r="M71" s="4" t="s">
        <v>10</v>
      </c>
      <c r="N71" s="4" t="s">
        <v>11</v>
      </c>
      <c r="O71" s="4" t="s">
        <v>189</v>
      </c>
      <c r="P71" s="13">
        <v>6.5</v>
      </c>
      <c r="Q71" s="1">
        <v>26</v>
      </c>
      <c r="S71" s="1" t="s">
        <v>14</v>
      </c>
      <c r="T71" s="10">
        <v>5400</v>
      </c>
      <c r="U71" s="12">
        <v>-1.073034236025138</v>
      </c>
      <c r="V71" s="1">
        <v>60</v>
      </c>
    </row>
    <row r="72" spans="2:22" ht="12.75">
      <c r="B72" s="4" t="s">
        <v>22</v>
      </c>
      <c r="C72" s="12">
        <f t="shared" si="0"/>
        <v>2.875</v>
      </c>
      <c r="D72" s="1">
        <v>2.875</v>
      </c>
      <c r="E72" s="9">
        <v>3.2</v>
      </c>
      <c r="F72">
        <v>8</v>
      </c>
      <c r="G72">
        <v>10</v>
      </c>
      <c r="H72">
        <v>12</v>
      </c>
      <c r="M72" s="4" t="s">
        <v>10</v>
      </c>
      <c r="N72" s="4" t="s">
        <v>11</v>
      </c>
      <c r="O72" s="4" t="s">
        <v>185</v>
      </c>
      <c r="P72" s="13">
        <v>7</v>
      </c>
      <c r="Q72" s="1">
        <v>21</v>
      </c>
      <c r="S72" s="1" t="s">
        <v>76</v>
      </c>
      <c r="T72" s="10">
        <v>7700</v>
      </c>
      <c r="U72" s="12">
        <v>-1.0563674488296577</v>
      </c>
      <c r="V72" s="1">
        <v>43</v>
      </c>
    </row>
    <row r="73" spans="2:22" ht="12.75">
      <c r="B73" s="4" t="s">
        <v>22</v>
      </c>
      <c r="C73" s="12">
        <f t="shared" si="0"/>
        <v>2.875</v>
      </c>
      <c r="D73" s="1">
        <v>2.875</v>
      </c>
      <c r="E73" s="9">
        <v>3.1875</v>
      </c>
      <c r="F73">
        <v>8</v>
      </c>
      <c r="G73">
        <v>10</v>
      </c>
      <c r="H73">
        <v>12</v>
      </c>
      <c r="M73" s="4" t="s">
        <v>10</v>
      </c>
      <c r="N73" s="4" t="s">
        <v>11</v>
      </c>
      <c r="O73" s="4" t="s">
        <v>189</v>
      </c>
      <c r="P73" s="13">
        <v>7.25</v>
      </c>
      <c r="Q73" s="1">
        <v>26</v>
      </c>
      <c r="S73" s="1" t="s">
        <v>14</v>
      </c>
      <c r="T73" s="10">
        <f>0.85*6600</f>
        <v>5610</v>
      </c>
      <c r="U73" s="12">
        <v>-1.0529498211182249</v>
      </c>
      <c r="V73" s="1">
        <v>39</v>
      </c>
    </row>
    <row r="74" spans="2:22" ht="12.75">
      <c r="B74" s="4" t="s">
        <v>22</v>
      </c>
      <c r="C74" s="12">
        <f t="shared" si="0"/>
        <v>2.875</v>
      </c>
      <c r="D74" s="1">
        <v>2.875</v>
      </c>
      <c r="E74" s="9">
        <v>3.2</v>
      </c>
      <c r="F74">
        <v>8</v>
      </c>
      <c r="M74" s="4" t="s">
        <v>10</v>
      </c>
      <c r="N74" s="4" t="s">
        <v>11</v>
      </c>
      <c r="O74" s="4" t="s">
        <v>185</v>
      </c>
      <c r="P74" s="13">
        <v>12.5</v>
      </c>
      <c r="Q74" s="1">
        <v>34</v>
      </c>
      <c r="S74" s="1" t="s">
        <v>76</v>
      </c>
      <c r="T74" s="10">
        <v>7000</v>
      </c>
      <c r="U74" s="12">
        <v>-0.8912927950314223</v>
      </c>
      <c r="V74" s="1">
        <v>39</v>
      </c>
    </row>
    <row r="75" spans="2:22" ht="12.75">
      <c r="B75" s="4" t="s">
        <v>22</v>
      </c>
      <c r="C75" s="12">
        <f t="shared" si="0"/>
        <v>2.875</v>
      </c>
      <c r="D75" s="1">
        <v>2.875</v>
      </c>
      <c r="E75" s="9">
        <v>3.1875</v>
      </c>
      <c r="F75">
        <v>10</v>
      </c>
      <c r="G75">
        <v>12</v>
      </c>
      <c r="M75" s="4" t="s">
        <v>10</v>
      </c>
      <c r="N75" s="4" t="s">
        <v>11</v>
      </c>
      <c r="O75" s="4" t="s">
        <v>185</v>
      </c>
      <c r="P75" s="13">
        <v>17.2</v>
      </c>
      <c r="Q75" s="1">
        <v>45</v>
      </c>
      <c r="S75" s="1" t="s">
        <v>76</v>
      </c>
      <c r="T75" s="10">
        <f>0.85*6600</f>
        <v>5610</v>
      </c>
      <c r="U75" s="12">
        <v>-1.4</v>
      </c>
      <c r="V75" s="1">
        <v>26.5</v>
      </c>
    </row>
    <row r="76" spans="2:22" ht="12.75">
      <c r="B76" s="4" t="s">
        <v>22</v>
      </c>
      <c r="C76" s="12">
        <f t="shared" si="0"/>
        <v>2.875</v>
      </c>
      <c r="D76" s="1">
        <v>2.875</v>
      </c>
      <c r="E76" s="9">
        <v>3.1875</v>
      </c>
      <c r="F76">
        <v>10</v>
      </c>
      <c r="G76">
        <v>12</v>
      </c>
      <c r="M76" s="4" t="s">
        <v>10</v>
      </c>
      <c r="N76" s="4" t="s">
        <v>11</v>
      </c>
      <c r="O76" s="4" t="s">
        <v>189</v>
      </c>
      <c r="P76" s="13">
        <v>14.5</v>
      </c>
      <c r="Q76" s="1">
        <v>27</v>
      </c>
      <c r="S76" s="1" t="s">
        <v>14</v>
      </c>
      <c r="T76" s="10">
        <f>0.85*6600</f>
        <v>5610</v>
      </c>
      <c r="U76" s="12">
        <v>-1.2140457685623307</v>
      </c>
      <c r="V76" s="1">
        <v>42</v>
      </c>
    </row>
    <row r="77" spans="2:22" ht="12.75">
      <c r="B77" s="4" t="s">
        <v>22</v>
      </c>
      <c r="C77" s="12">
        <f t="shared" si="0"/>
        <v>2.875</v>
      </c>
      <c r="D77" s="1">
        <v>2.875</v>
      </c>
      <c r="E77" s="9">
        <v>3.2</v>
      </c>
      <c r="F77">
        <v>10</v>
      </c>
      <c r="G77">
        <v>12</v>
      </c>
      <c r="M77" s="4" t="s">
        <v>10</v>
      </c>
      <c r="N77" s="4" t="s">
        <v>11</v>
      </c>
      <c r="O77" s="4" t="s">
        <v>185</v>
      </c>
      <c r="P77" s="13">
        <v>9.4</v>
      </c>
      <c r="Q77" s="1">
        <v>21</v>
      </c>
      <c r="S77" s="1" t="s">
        <v>76</v>
      </c>
      <c r="T77" s="10">
        <v>3800</v>
      </c>
      <c r="U77" s="12">
        <v>-1.1756934312855403</v>
      </c>
      <c r="V77" s="1">
        <v>43</v>
      </c>
    </row>
    <row r="78" spans="2:22" ht="12.75">
      <c r="B78" s="4" t="s">
        <v>22</v>
      </c>
      <c r="C78" s="12">
        <f t="shared" si="0"/>
        <v>2.875</v>
      </c>
      <c r="D78" s="1">
        <v>2.875</v>
      </c>
      <c r="E78" s="9">
        <v>3.1875</v>
      </c>
      <c r="F78">
        <v>10</v>
      </c>
      <c r="G78">
        <v>12</v>
      </c>
      <c r="M78" s="4" t="s">
        <v>10</v>
      </c>
      <c r="N78" s="4" t="s">
        <v>11</v>
      </c>
      <c r="O78" s="4" t="s">
        <v>189</v>
      </c>
      <c r="P78" s="13">
        <v>6.25</v>
      </c>
      <c r="Q78" s="1">
        <v>21</v>
      </c>
      <c r="S78" s="1" t="s">
        <v>14</v>
      </c>
      <c r="T78" s="10">
        <v>5200</v>
      </c>
      <c r="U78" s="12">
        <v>-1.161447073578842</v>
      </c>
      <c r="V78" s="1">
        <v>52.5</v>
      </c>
    </row>
    <row r="79" spans="2:22" ht="12.75">
      <c r="B79" s="4" t="s">
        <v>22</v>
      </c>
      <c r="C79" s="12">
        <f t="shared" si="0"/>
        <v>2.875</v>
      </c>
      <c r="D79" s="1">
        <v>2.875</v>
      </c>
      <c r="E79" s="9">
        <v>3.1875</v>
      </c>
      <c r="F79">
        <v>12</v>
      </c>
      <c r="M79" s="4" t="s">
        <v>10</v>
      </c>
      <c r="N79" s="4" t="s">
        <v>11</v>
      </c>
      <c r="O79" s="4" t="s">
        <v>189</v>
      </c>
      <c r="P79" s="13">
        <v>17.75</v>
      </c>
      <c r="Q79" s="1">
        <v>40</v>
      </c>
      <c r="S79" s="1" t="s">
        <v>74</v>
      </c>
      <c r="T79" s="10">
        <f>0.85*6600</f>
        <v>5610</v>
      </c>
      <c r="U79" s="12">
        <v>-1.3329597630201229</v>
      </c>
      <c r="V79" s="1">
        <v>40</v>
      </c>
    </row>
    <row r="80" spans="2:22" ht="12.75">
      <c r="B80" s="4" t="s">
        <v>22</v>
      </c>
      <c r="C80" s="12">
        <f t="shared" si="0"/>
        <v>2.875</v>
      </c>
      <c r="D80" s="1">
        <v>2.875</v>
      </c>
      <c r="E80" s="9">
        <v>3.1875</v>
      </c>
      <c r="F80">
        <v>12</v>
      </c>
      <c r="M80" s="4" t="s">
        <v>10</v>
      </c>
      <c r="N80" s="4" t="s">
        <v>11</v>
      </c>
      <c r="O80" s="4" t="s">
        <v>189</v>
      </c>
      <c r="P80" s="13">
        <v>17.33</v>
      </c>
      <c r="Q80" s="1">
        <v>40</v>
      </c>
      <c r="S80" s="1" t="s">
        <v>74</v>
      </c>
      <c r="T80" s="10">
        <f>0.85*6600</f>
        <v>5610</v>
      </c>
      <c r="U80" s="12">
        <v>-1.3103416219249533</v>
      </c>
      <c r="V80" s="1">
        <v>34</v>
      </c>
    </row>
    <row r="81" spans="2:22" ht="12.75">
      <c r="B81" s="4" t="s">
        <v>22</v>
      </c>
      <c r="C81" s="12">
        <f t="shared" si="0"/>
        <v>2.875</v>
      </c>
      <c r="D81" s="1">
        <v>2.875</v>
      </c>
      <c r="E81" s="9">
        <v>3.2</v>
      </c>
      <c r="F81">
        <v>14</v>
      </c>
      <c r="M81" s="4" t="s">
        <v>10</v>
      </c>
      <c r="N81" s="4" t="s">
        <v>11</v>
      </c>
      <c r="O81" s="4" t="s">
        <v>185</v>
      </c>
      <c r="P81" s="13">
        <v>11.4</v>
      </c>
      <c r="Q81" s="1">
        <v>27</v>
      </c>
      <c r="S81" s="1" t="s">
        <v>76</v>
      </c>
      <c r="T81" s="10">
        <v>7100</v>
      </c>
      <c r="U81" s="12">
        <v>-1.5547764001917346</v>
      </c>
      <c r="V81" s="1">
        <v>72.5</v>
      </c>
    </row>
    <row r="82" spans="2:22" ht="12.75">
      <c r="B82" s="4" t="s">
        <v>22</v>
      </c>
      <c r="C82" s="12">
        <f t="shared" si="0"/>
        <v>2.875</v>
      </c>
      <c r="D82" s="1">
        <v>2.875</v>
      </c>
      <c r="E82" s="9">
        <v>3.1875</v>
      </c>
      <c r="F82">
        <v>14</v>
      </c>
      <c r="M82" s="4" t="s">
        <v>10</v>
      </c>
      <c r="N82" s="4" t="s">
        <v>11</v>
      </c>
      <c r="O82" s="4" t="s">
        <v>189</v>
      </c>
      <c r="P82" s="13">
        <v>13.6</v>
      </c>
      <c r="Q82" s="1">
        <v>27</v>
      </c>
      <c r="S82" s="1" t="s">
        <v>14</v>
      </c>
      <c r="T82" s="10">
        <f>0.85*6600</f>
        <v>5610</v>
      </c>
      <c r="U82" s="12">
        <v>-1.5146075703779087</v>
      </c>
      <c r="V82" s="1">
        <v>45</v>
      </c>
    </row>
    <row r="83" spans="2:22" ht="12.75">
      <c r="B83" s="4" t="s">
        <v>22</v>
      </c>
      <c r="C83" s="12">
        <f t="shared" si="0"/>
        <v>2.875</v>
      </c>
      <c r="D83" s="1">
        <v>2.875</v>
      </c>
      <c r="E83" s="9">
        <v>3.1875</v>
      </c>
      <c r="F83">
        <v>14</v>
      </c>
      <c r="M83" s="4" t="s">
        <v>10</v>
      </c>
      <c r="N83" s="4" t="s">
        <v>11</v>
      </c>
      <c r="O83" s="4" t="s">
        <v>189</v>
      </c>
      <c r="P83" s="13">
        <v>7</v>
      </c>
      <c r="Q83" s="1">
        <v>26</v>
      </c>
      <c r="S83" s="1" t="s">
        <v>14</v>
      </c>
      <c r="T83" s="10">
        <v>3800</v>
      </c>
      <c r="U83" s="12">
        <v>-1.441292433444982</v>
      </c>
      <c r="V83" s="1">
        <v>31.5</v>
      </c>
    </row>
    <row r="84" spans="2:23" ht="12.75">
      <c r="B84" s="4" t="s">
        <v>22</v>
      </c>
      <c r="C84" s="12">
        <f t="shared" si="0"/>
        <v>0.7</v>
      </c>
      <c r="D84" s="12">
        <v>0.7</v>
      </c>
      <c r="E84" s="9">
        <v>0.39</v>
      </c>
      <c r="F84" s="1">
        <v>2</v>
      </c>
      <c r="O84" s="4" t="s">
        <v>191</v>
      </c>
      <c r="S84" s="1" t="s">
        <v>80</v>
      </c>
      <c r="T84" s="10">
        <v>25</v>
      </c>
      <c r="U84" s="12">
        <v>-0.59</v>
      </c>
      <c r="V84" s="12">
        <v>0.937</v>
      </c>
      <c r="W84" s="4" t="s">
        <v>75</v>
      </c>
    </row>
    <row r="85" spans="2:23" ht="12.75">
      <c r="B85" s="4" t="s">
        <v>22</v>
      </c>
      <c r="C85" s="12">
        <f t="shared" si="0"/>
        <v>0.7</v>
      </c>
      <c r="D85" s="12">
        <v>0.7</v>
      </c>
      <c r="E85" s="9">
        <v>0.59</v>
      </c>
      <c r="F85" s="1">
        <v>2</v>
      </c>
      <c r="O85" s="4" t="s">
        <v>191</v>
      </c>
      <c r="S85" s="1" t="s">
        <v>80</v>
      </c>
      <c r="T85" s="10">
        <v>29</v>
      </c>
      <c r="U85" s="12">
        <v>-0.59</v>
      </c>
      <c r="V85" s="12">
        <v>0.926</v>
      </c>
      <c r="W85" s="4" t="s">
        <v>75</v>
      </c>
    </row>
    <row r="86" spans="2:23" ht="12.75">
      <c r="B86" s="4" t="s">
        <v>22</v>
      </c>
      <c r="C86" s="12">
        <f t="shared" si="0"/>
        <v>0.7</v>
      </c>
      <c r="D86" s="12">
        <v>0.7</v>
      </c>
      <c r="E86" s="9">
        <v>0.79</v>
      </c>
      <c r="F86" s="1">
        <v>2</v>
      </c>
      <c r="O86" s="4" t="s">
        <v>191</v>
      </c>
      <c r="S86" s="1" t="s">
        <v>80</v>
      </c>
      <c r="T86" s="10">
        <v>30</v>
      </c>
      <c r="U86" s="12">
        <v>-0.59</v>
      </c>
      <c r="V86" s="12">
        <v>0.918</v>
      </c>
      <c r="W86" s="4" t="s">
        <v>75</v>
      </c>
    </row>
    <row r="87" spans="2:23" ht="12.75">
      <c r="B87" s="4" t="s">
        <v>22</v>
      </c>
      <c r="C87" s="12">
        <f t="shared" si="0"/>
        <v>0.7</v>
      </c>
      <c r="D87" s="12">
        <v>0.7</v>
      </c>
      <c r="E87" s="9">
        <v>0.59</v>
      </c>
      <c r="F87" s="1">
        <v>2</v>
      </c>
      <c r="O87" s="4" t="s">
        <v>191</v>
      </c>
      <c r="S87" s="1" t="s">
        <v>80</v>
      </c>
      <c r="T87" s="10">
        <v>22</v>
      </c>
      <c r="U87" s="12">
        <v>-0.59</v>
      </c>
      <c r="V87" s="12">
        <v>0.727</v>
      </c>
      <c r="W87" s="4" t="s">
        <v>75</v>
      </c>
    </row>
    <row r="88" spans="2:23" ht="12.75">
      <c r="B88" s="4" t="s">
        <v>22</v>
      </c>
      <c r="C88" s="12">
        <f t="shared" si="0"/>
        <v>0.7</v>
      </c>
      <c r="D88" s="12">
        <v>0.7</v>
      </c>
      <c r="E88" s="9">
        <v>0.59</v>
      </c>
      <c r="F88" s="1">
        <v>2</v>
      </c>
      <c r="O88" s="4" t="s">
        <v>191</v>
      </c>
      <c r="S88" s="1" t="s">
        <v>80</v>
      </c>
      <c r="T88" s="10">
        <v>17</v>
      </c>
      <c r="U88" s="12">
        <v>-0.59</v>
      </c>
      <c r="V88" s="12">
        <v>0.474</v>
      </c>
      <c r="W88" s="4" t="s">
        <v>75</v>
      </c>
    </row>
    <row r="89" spans="1:23" ht="12.75">
      <c r="A89" s="3" t="s">
        <v>37</v>
      </c>
      <c r="B89" s="4" t="s">
        <v>22</v>
      </c>
      <c r="C89" s="12">
        <f t="shared" si="0"/>
        <v>3</v>
      </c>
      <c r="D89" s="1">
        <v>3</v>
      </c>
      <c r="E89" s="9">
        <v>3</v>
      </c>
      <c r="F89">
        <v>8</v>
      </c>
      <c r="G89">
        <v>12</v>
      </c>
      <c r="M89" s="4" t="s">
        <v>26</v>
      </c>
      <c r="N89" s="4" t="s">
        <v>33</v>
      </c>
      <c r="O89" s="4" t="s">
        <v>193</v>
      </c>
      <c r="P89" s="13">
        <v>15</v>
      </c>
      <c r="Q89" s="1">
        <v>41</v>
      </c>
      <c r="S89" s="1" t="s">
        <v>32</v>
      </c>
      <c r="T89" s="10">
        <v>3700</v>
      </c>
      <c r="U89" s="12">
        <v>-3.34</v>
      </c>
      <c r="V89" s="1">
        <v>30</v>
      </c>
      <c r="W89" s="4" t="s">
        <v>38</v>
      </c>
    </row>
    <row r="90" spans="2:22" ht="12.75">
      <c r="B90" s="4" t="s">
        <v>25</v>
      </c>
      <c r="C90" s="12">
        <f t="shared" si="0"/>
        <v>2.1213203435596424</v>
      </c>
      <c r="D90" s="1">
        <v>1.5</v>
      </c>
      <c r="E90" s="9">
        <v>2.6</v>
      </c>
      <c r="F90">
        <v>8</v>
      </c>
      <c r="G90">
        <v>10</v>
      </c>
      <c r="H90">
        <v>12</v>
      </c>
      <c r="N90" s="4" t="s">
        <v>30</v>
      </c>
      <c r="O90" s="4" t="s">
        <v>195</v>
      </c>
      <c r="P90" s="13">
        <f>3.75+6.5</f>
        <v>10.25</v>
      </c>
      <c r="R90" s="5">
        <v>37</v>
      </c>
      <c r="S90" s="1" t="s">
        <v>63</v>
      </c>
      <c r="T90" s="10">
        <v>1500</v>
      </c>
      <c r="V90" s="1">
        <v>31</v>
      </c>
    </row>
    <row r="91" spans="2:22" ht="12.75">
      <c r="B91" s="4" t="s">
        <v>25</v>
      </c>
      <c r="C91" s="12">
        <f t="shared" si="0"/>
        <v>2.1213203435596424</v>
      </c>
      <c r="D91" s="1">
        <v>1.5</v>
      </c>
      <c r="E91" s="9">
        <v>2.6</v>
      </c>
      <c r="F91">
        <v>8</v>
      </c>
      <c r="G91">
        <v>10</v>
      </c>
      <c r="H91">
        <v>12</v>
      </c>
      <c r="N91" s="4" t="s">
        <v>30</v>
      </c>
      <c r="O91" s="4" t="s">
        <v>195</v>
      </c>
      <c r="P91" s="13">
        <v>10</v>
      </c>
      <c r="R91" s="5">
        <v>37</v>
      </c>
      <c r="S91" s="1" t="s">
        <v>63</v>
      </c>
      <c r="T91" s="10">
        <v>2000</v>
      </c>
      <c r="V91" s="1">
        <v>36</v>
      </c>
    </row>
    <row r="92" spans="2:22" ht="12.75">
      <c r="B92" s="4" t="s">
        <v>25</v>
      </c>
      <c r="C92" s="12">
        <f t="shared" si="0"/>
        <v>2.1213203435596424</v>
      </c>
      <c r="D92" s="1">
        <v>1.5</v>
      </c>
      <c r="E92" s="9">
        <v>2.6</v>
      </c>
      <c r="F92">
        <v>8</v>
      </c>
      <c r="G92">
        <v>10</v>
      </c>
      <c r="H92">
        <v>12</v>
      </c>
      <c r="N92" s="4" t="s">
        <v>30</v>
      </c>
      <c r="O92" s="4" t="s">
        <v>195</v>
      </c>
      <c r="P92" s="13">
        <v>10</v>
      </c>
      <c r="R92" s="5">
        <v>37</v>
      </c>
      <c r="S92" s="1" t="s">
        <v>63</v>
      </c>
      <c r="T92" s="10">
        <v>1750</v>
      </c>
      <c r="V92" s="1">
        <v>38</v>
      </c>
    </row>
    <row r="93" spans="2:22" ht="12.75">
      <c r="B93" s="4" t="s">
        <v>25</v>
      </c>
      <c r="C93" s="12">
        <f t="shared" si="0"/>
        <v>2.1213203435596424</v>
      </c>
      <c r="D93" s="1">
        <v>1.5</v>
      </c>
      <c r="E93" s="9">
        <v>2.6</v>
      </c>
      <c r="F93">
        <v>8</v>
      </c>
      <c r="G93">
        <v>10</v>
      </c>
      <c r="H93">
        <v>12</v>
      </c>
      <c r="N93" s="4" t="s">
        <v>30</v>
      </c>
      <c r="O93" s="4" t="s">
        <v>195</v>
      </c>
      <c r="P93" s="13">
        <v>10</v>
      </c>
      <c r="R93" s="5">
        <v>37</v>
      </c>
      <c r="S93" s="1" t="s">
        <v>63</v>
      </c>
      <c r="T93" s="10">
        <v>2500</v>
      </c>
      <c r="V93" s="1">
        <v>42</v>
      </c>
    </row>
    <row r="94" spans="2:22" ht="12.75">
      <c r="B94" s="4" t="s">
        <v>25</v>
      </c>
      <c r="C94" s="12">
        <f t="shared" si="0"/>
        <v>2.1213203435596424</v>
      </c>
      <c r="D94" s="1">
        <v>1.5</v>
      </c>
      <c r="E94" s="9">
        <v>2.6</v>
      </c>
      <c r="F94">
        <v>8</v>
      </c>
      <c r="G94">
        <v>10</v>
      </c>
      <c r="H94">
        <v>12</v>
      </c>
      <c r="N94" s="4" t="s">
        <v>30</v>
      </c>
      <c r="O94" s="4" t="s">
        <v>195</v>
      </c>
      <c r="P94" s="13">
        <f>7.5+6.5</f>
        <v>14</v>
      </c>
      <c r="R94" s="5">
        <v>37</v>
      </c>
      <c r="S94" s="1" t="s">
        <v>63</v>
      </c>
      <c r="T94" s="10">
        <v>3000</v>
      </c>
      <c r="U94" s="12">
        <v>-2.5</v>
      </c>
      <c r="V94" s="1">
        <v>52</v>
      </c>
    </row>
    <row r="95" spans="2:22" ht="12.75">
      <c r="B95" s="4" t="s">
        <v>25</v>
      </c>
      <c r="C95" s="12">
        <f t="shared" si="0"/>
        <v>2.1213203435596424</v>
      </c>
      <c r="D95" s="1">
        <v>1.5</v>
      </c>
      <c r="E95" s="9">
        <v>2.6</v>
      </c>
      <c r="F95">
        <v>8</v>
      </c>
      <c r="G95">
        <v>10</v>
      </c>
      <c r="H95">
        <v>12</v>
      </c>
      <c r="N95" s="4" t="s">
        <v>30</v>
      </c>
      <c r="O95" s="4" t="s">
        <v>195</v>
      </c>
      <c r="P95" s="13">
        <f>7.5+6.5</f>
        <v>14</v>
      </c>
      <c r="R95" s="5">
        <v>37</v>
      </c>
      <c r="S95" s="1" t="s">
        <v>63</v>
      </c>
      <c r="T95" s="10">
        <v>3500</v>
      </c>
      <c r="U95" s="12">
        <v>-2.5</v>
      </c>
      <c r="V95" s="1">
        <v>52</v>
      </c>
    </row>
    <row r="96" spans="2:22" ht="12.75">
      <c r="B96" s="4" t="s">
        <v>25</v>
      </c>
      <c r="C96" s="12">
        <f t="shared" si="0"/>
        <v>2.1213203435596424</v>
      </c>
      <c r="D96" s="1">
        <v>1.5</v>
      </c>
      <c r="E96" s="9">
        <v>2.6</v>
      </c>
      <c r="F96">
        <v>8</v>
      </c>
      <c r="G96">
        <v>10</v>
      </c>
      <c r="H96">
        <v>12</v>
      </c>
      <c r="N96" s="4" t="s">
        <v>30</v>
      </c>
      <c r="O96" s="4" t="s">
        <v>195</v>
      </c>
      <c r="P96" s="13">
        <f>7.5+6.5</f>
        <v>14</v>
      </c>
      <c r="R96" s="5">
        <v>37</v>
      </c>
      <c r="S96" s="1" t="s">
        <v>63</v>
      </c>
      <c r="T96" s="10">
        <v>1750</v>
      </c>
      <c r="U96" s="12">
        <v>-2.5</v>
      </c>
      <c r="V96" s="1">
        <v>43</v>
      </c>
    </row>
    <row r="97" spans="2:22" ht="12.75">
      <c r="B97" s="4" t="s">
        <v>25</v>
      </c>
      <c r="C97" s="12">
        <f t="shared" si="0"/>
        <v>2.1213203435596424</v>
      </c>
      <c r="D97" s="1">
        <v>1.5</v>
      </c>
      <c r="E97" s="9">
        <v>2.6</v>
      </c>
      <c r="F97">
        <v>8</v>
      </c>
      <c r="G97">
        <v>10</v>
      </c>
      <c r="H97">
        <v>12</v>
      </c>
      <c r="N97" s="4" t="s">
        <v>30</v>
      </c>
      <c r="O97" s="4" t="s">
        <v>195</v>
      </c>
      <c r="P97" s="13">
        <f>7.5+6.5</f>
        <v>14</v>
      </c>
      <c r="R97" s="5">
        <v>37</v>
      </c>
      <c r="S97" s="1" t="s">
        <v>63</v>
      </c>
      <c r="T97" s="10">
        <v>2500</v>
      </c>
      <c r="U97" s="12">
        <v>-2.5</v>
      </c>
      <c r="V97" s="1">
        <v>50</v>
      </c>
    </row>
    <row r="98" spans="2:22" ht="12.75">
      <c r="B98" s="4" t="s">
        <v>25</v>
      </c>
      <c r="C98" s="12">
        <f t="shared" si="0"/>
        <v>2.1213203435596424</v>
      </c>
      <c r="D98" s="1">
        <v>1.5</v>
      </c>
      <c r="E98" s="9">
        <v>2.6</v>
      </c>
      <c r="F98">
        <v>8</v>
      </c>
      <c r="G98">
        <v>10</v>
      </c>
      <c r="H98">
        <v>12</v>
      </c>
      <c r="N98" s="4" t="s">
        <v>30</v>
      </c>
      <c r="O98" s="4" t="s">
        <v>195</v>
      </c>
      <c r="P98" s="13">
        <v>10</v>
      </c>
      <c r="R98" s="5">
        <v>37</v>
      </c>
      <c r="S98" s="1" t="s">
        <v>63</v>
      </c>
      <c r="T98" s="10">
        <v>1500</v>
      </c>
      <c r="V98" s="1">
        <v>31</v>
      </c>
    </row>
    <row r="99" spans="2:22" ht="12.75">
      <c r="B99" s="4" t="s">
        <v>25</v>
      </c>
      <c r="C99" s="12">
        <f t="shared" si="0"/>
        <v>2.1213203435596424</v>
      </c>
      <c r="D99" s="1">
        <v>1.5</v>
      </c>
      <c r="E99" s="9">
        <v>2.6</v>
      </c>
      <c r="F99">
        <v>8</v>
      </c>
      <c r="G99">
        <v>10</v>
      </c>
      <c r="H99">
        <v>12</v>
      </c>
      <c r="N99" s="4" t="s">
        <v>30</v>
      </c>
      <c r="O99" s="4" t="s">
        <v>195</v>
      </c>
      <c r="P99" s="13">
        <v>10</v>
      </c>
      <c r="R99" s="5">
        <v>37</v>
      </c>
      <c r="S99" s="1" t="s">
        <v>63</v>
      </c>
      <c r="T99" s="10">
        <v>2700</v>
      </c>
      <c r="V99" s="1">
        <v>33</v>
      </c>
    </row>
    <row r="100" spans="2:22" ht="12.75">
      <c r="B100" s="4" t="s">
        <v>25</v>
      </c>
      <c r="C100" s="12">
        <f t="shared" si="0"/>
        <v>2.1213203435596424</v>
      </c>
      <c r="D100" s="1">
        <v>1.5</v>
      </c>
      <c r="E100" s="9">
        <v>2.6</v>
      </c>
      <c r="F100">
        <v>8</v>
      </c>
      <c r="G100">
        <v>10</v>
      </c>
      <c r="H100">
        <v>12</v>
      </c>
      <c r="N100" s="4" t="s">
        <v>30</v>
      </c>
      <c r="O100" s="4" t="s">
        <v>195</v>
      </c>
      <c r="P100" s="13">
        <v>10</v>
      </c>
      <c r="R100" s="5">
        <v>37</v>
      </c>
      <c r="S100" s="1" t="s">
        <v>63</v>
      </c>
      <c r="T100" s="10">
        <v>2000</v>
      </c>
      <c r="V100" s="1">
        <v>32</v>
      </c>
    </row>
    <row r="101" spans="2:22" ht="12.75">
      <c r="B101" s="4" t="s">
        <v>25</v>
      </c>
      <c r="C101" s="12">
        <f t="shared" si="0"/>
        <v>2.1213203435596424</v>
      </c>
      <c r="D101" s="1">
        <v>1.5</v>
      </c>
      <c r="E101" s="9">
        <v>2.6</v>
      </c>
      <c r="F101">
        <v>8</v>
      </c>
      <c r="G101">
        <v>10</v>
      </c>
      <c r="H101">
        <v>12</v>
      </c>
      <c r="N101" s="4" t="s">
        <v>30</v>
      </c>
      <c r="O101" s="4" t="s">
        <v>195</v>
      </c>
      <c r="P101" s="13">
        <v>14</v>
      </c>
      <c r="R101" s="5">
        <v>37</v>
      </c>
      <c r="S101" s="1" t="s">
        <v>63</v>
      </c>
      <c r="T101" s="10">
        <v>1900</v>
      </c>
      <c r="V101" s="1">
        <v>45</v>
      </c>
    </row>
    <row r="102" spans="2:22" ht="12.75">
      <c r="B102" s="4" t="s">
        <v>25</v>
      </c>
      <c r="C102" s="12">
        <f t="shared" si="0"/>
        <v>2.1213203435596424</v>
      </c>
      <c r="D102" s="1">
        <v>1.5</v>
      </c>
      <c r="E102" s="9">
        <v>2.6</v>
      </c>
      <c r="F102">
        <v>8</v>
      </c>
      <c r="G102">
        <v>10</v>
      </c>
      <c r="H102">
        <v>12</v>
      </c>
      <c r="N102" s="4" t="s">
        <v>30</v>
      </c>
      <c r="O102" s="4" t="s">
        <v>195</v>
      </c>
      <c r="P102" s="13">
        <v>14</v>
      </c>
      <c r="R102" s="5">
        <v>37</v>
      </c>
      <c r="S102" s="1" t="s">
        <v>63</v>
      </c>
      <c r="T102" s="10">
        <v>2000</v>
      </c>
      <c r="V102" s="1">
        <v>45</v>
      </c>
    </row>
    <row r="103" spans="2:23" ht="12.75">
      <c r="B103" s="4" t="s">
        <v>25</v>
      </c>
      <c r="C103" s="12">
        <f t="shared" si="0"/>
        <v>0.7071067811865476</v>
      </c>
      <c r="D103" s="1">
        <f>D102/3</f>
        <v>0.5</v>
      </c>
      <c r="E103" s="9">
        <f>E102/3</f>
        <v>0.8666666666666667</v>
      </c>
      <c r="F103" s="1">
        <f>F102/3</f>
        <v>2.6666666666666665</v>
      </c>
      <c r="G103" s="1">
        <f>G102/3</f>
        <v>3.3333333333333335</v>
      </c>
      <c r="H103" s="1">
        <f>H102/3</f>
        <v>4</v>
      </c>
      <c r="O103" s="4" t="s">
        <v>197</v>
      </c>
      <c r="P103" s="13">
        <v>1</v>
      </c>
      <c r="R103" s="5">
        <v>46</v>
      </c>
      <c r="S103" s="1" t="s">
        <v>63</v>
      </c>
      <c r="T103" s="10">
        <v>115</v>
      </c>
      <c r="U103" s="12">
        <v>-0.2</v>
      </c>
      <c r="V103" s="12">
        <v>1.53</v>
      </c>
      <c r="W103" s="4" t="s">
        <v>81</v>
      </c>
    </row>
    <row r="104" spans="2:23" ht="12.75">
      <c r="B104" s="4" t="s">
        <v>25</v>
      </c>
      <c r="C104" s="12">
        <f aca="true" t="shared" si="3" ref="C104:C130">IF(B104="SQR",SQRT(2*(D104^2)),D104)</f>
        <v>0.7071067811865476</v>
      </c>
      <c r="D104" s="1">
        <v>0.5</v>
      </c>
      <c r="E104" s="9">
        <f>E103</f>
        <v>0.8666666666666667</v>
      </c>
      <c r="F104" s="1">
        <v>2.6666666666666665</v>
      </c>
      <c r="G104" s="1">
        <v>3.3333333333333335</v>
      </c>
      <c r="H104" s="1">
        <v>4</v>
      </c>
      <c r="O104" s="4" t="s">
        <v>197</v>
      </c>
      <c r="P104" s="13">
        <v>1</v>
      </c>
      <c r="R104" s="5">
        <v>46</v>
      </c>
      <c r="S104" s="1" t="s">
        <v>63</v>
      </c>
      <c r="T104" s="10">
        <v>132</v>
      </c>
      <c r="U104" s="12">
        <v>-0.2</v>
      </c>
      <c r="V104" s="12">
        <v>1.58</v>
      </c>
      <c r="W104" s="4" t="s">
        <v>81</v>
      </c>
    </row>
    <row r="105" spans="2:23" ht="12.75">
      <c r="B105" s="4" t="s">
        <v>25</v>
      </c>
      <c r="C105" s="12">
        <f t="shared" si="3"/>
        <v>0.7071067811865476</v>
      </c>
      <c r="D105" s="1">
        <v>0.5</v>
      </c>
      <c r="E105" s="9">
        <v>0.87</v>
      </c>
      <c r="F105" s="1">
        <v>2.6666666666666665</v>
      </c>
      <c r="G105" s="1">
        <v>3.3333333333333335</v>
      </c>
      <c r="H105" s="1">
        <v>4</v>
      </c>
      <c r="O105" s="4" t="s">
        <v>197</v>
      </c>
      <c r="P105" s="13">
        <v>1</v>
      </c>
      <c r="R105" s="5">
        <v>46</v>
      </c>
      <c r="S105" s="1" t="s">
        <v>63</v>
      </c>
      <c r="T105" s="10">
        <v>112</v>
      </c>
      <c r="U105" s="12">
        <v>-0.2</v>
      </c>
      <c r="V105" s="12">
        <v>1.54</v>
      </c>
      <c r="W105" s="4" t="s">
        <v>81</v>
      </c>
    </row>
    <row r="106" spans="2:23" ht="12.75">
      <c r="B106" s="4" t="s">
        <v>25</v>
      </c>
      <c r="C106" s="12">
        <f t="shared" si="3"/>
        <v>0.7071067811865476</v>
      </c>
      <c r="D106" s="1">
        <v>0.5</v>
      </c>
      <c r="E106" s="9">
        <v>0.87</v>
      </c>
      <c r="F106" s="1">
        <v>2.6666666666666665</v>
      </c>
      <c r="G106" s="1"/>
      <c r="H106" s="1"/>
      <c r="O106" s="4" t="s">
        <v>197</v>
      </c>
      <c r="P106" s="13">
        <v>1</v>
      </c>
      <c r="R106" s="5">
        <v>46</v>
      </c>
      <c r="S106" s="1" t="s">
        <v>63</v>
      </c>
      <c r="T106" s="10">
        <v>25</v>
      </c>
      <c r="U106" s="12">
        <v>-0.2</v>
      </c>
      <c r="V106" s="12">
        <v>0.24</v>
      </c>
      <c r="W106" s="4" t="s">
        <v>81</v>
      </c>
    </row>
    <row r="107" spans="2:22" ht="12.75">
      <c r="B107" s="4" t="s">
        <v>25</v>
      </c>
      <c r="C107" s="12">
        <f t="shared" si="3"/>
        <v>0.7071067811865476</v>
      </c>
      <c r="D107" s="1">
        <v>0.5</v>
      </c>
      <c r="E107" s="9">
        <v>0.87</v>
      </c>
      <c r="F107" s="1">
        <v>2.6666666666666665</v>
      </c>
      <c r="G107" s="1">
        <v>3.3333333333333335</v>
      </c>
      <c r="H107" s="1">
        <v>4</v>
      </c>
      <c r="O107" s="4" t="s">
        <v>197</v>
      </c>
      <c r="P107" s="13">
        <v>2</v>
      </c>
      <c r="R107" s="5">
        <v>46</v>
      </c>
      <c r="S107" s="1" t="s">
        <v>63</v>
      </c>
      <c r="T107" s="10">
        <v>165</v>
      </c>
      <c r="U107" s="12">
        <v>-0.2</v>
      </c>
      <c r="V107" s="12">
        <v>2.74</v>
      </c>
    </row>
    <row r="108" spans="2:22" ht="12.75">
      <c r="B108" s="4" t="s">
        <v>25</v>
      </c>
      <c r="C108" s="12">
        <f t="shared" si="3"/>
        <v>0.7071067811865476</v>
      </c>
      <c r="D108" s="1">
        <v>0.5</v>
      </c>
      <c r="E108" s="9">
        <v>0.87</v>
      </c>
      <c r="F108" s="1">
        <v>2.6666666666666665</v>
      </c>
      <c r="G108" s="1">
        <v>3.3333333333333335</v>
      </c>
      <c r="H108" s="1">
        <v>4</v>
      </c>
      <c r="O108" s="4" t="s">
        <v>197</v>
      </c>
      <c r="P108" s="13">
        <v>2</v>
      </c>
      <c r="R108" s="5">
        <v>46</v>
      </c>
      <c r="S108" s="1" t="s">
        <v>63</v>
      </c>
      <c r="T108" s="10">
        <v>175</v>
      </c>
      <c r="U108" s="12">
        <v>-0.2</v>
      </c>
      <c r="V108" s="12">
        <v>2.95</v>
      </c>
    </row>
    <row r="109" spans="2:22" ht="12.75">
      <c r="B109" s="4" t="s">
        <v>25</v>
      </c>
      <c r="C109" s="12">
        <f t="shared" si="3"/>
        <v>0.7071067811865476</v>
      </c>
      <c r="D109" s="1">
        <v>0.5</v>
      </c>
      <c r="E109" s="9">
        <v>0.87</v>
      </c>
      <c r="F109" s="1">
        <v>2.6666666666666665</v>
      </c>
      <c r="G109" s="1">
        <v>3.3333333333333335</v>
      </c>
      <c r="H109" s="1">
        <v>4</v>
      </c>
      <c r="O109" s="4" t="s">
        <v>197</v>
      </c>
      <c r="P109" s="13">
        <v>2</v>
      </c>
      <c r="R109" s="5">
        <v>46</v>
      </c>
      <c r="S109" s="1" t="s">
        <v>63</v>
      </c>
      <c r="T109" s="10">
        <v>160</v>
      </c>
      <c r="U109" s="12">
        <v>-0.2</v>
      </c>
      <c r="V109" s="12">
        <v>2.94</v>
      </c>
    </row>
    <row r="110" spans="2:22" ht="12.75">
      <c r="B110" s="4" t="s">
        <v>25</v>
      </c>
      <c r="C110" s="12">
        <f t="shared" si="3"/>
        <v>0.7071067811865476</v>
      </c>
      <c r="D110" s="1">
        <v>0.5</v>
      </c>
      <c r="E110" s="9">
        <v>0.87</v>
      </c>
      <c r="F110" s="1">
        <v>2.6666666666666665</v>
      </c>
      <c r="G110" s="1"/>
      <c r="H110" s="1"/>
      <c r="O110" s="4" t="s">
        <v>197</v>
      </c>
      <c r="P110" s="13">
        <v>2</v>
      </c>
      <c r="R110" s="5">
        <v>46</v>
      </c>
      <c r="S110" s="1" t="s">
        <v>63</v>
      </c>
      <c r="T110" s="10">
        <v>75</v>
      </c>
      <c r="U110" s="12">
        <v>-0.2</v>
      </c>
      <c r="V110" s="12">
        <v>1.08</v>
      </c>
    </row>
    <row r="111" spans="2:23" ht="12.75">
      <c r="B111" s="4" t="s">
        <v>25</v>
      </c>
      <c r="C111" s="12">
        <f t="shared" si="3"/>
        <v>0.7071067811865476</v>
      </c>
      <c r="D111" s="1">
        <v>0.5</v>
      </c>
      <c r="E111" s="9">
        <v>0.87</v>
      </c>
      <c r="F111" s="1">
        <v>2.6666666666666665</v>
      </c>
      <c r="G111" s="1">
        <v>3.3333333333333335</v>
      </c>
      <c r="H111" s="1">
        <v>4</v>
      </c>
      <c r="O111" s="4" t="s">
        <v>197</v>
      </c>
      <c r="P111" s="13">
        <v>1</v>
      </c>
      <c r="R111" s="5">
        <v>35</v>
      </c>
      <c r="S111" s="1" t="s">
        <v>63</v>
      </c>
      <c r="T111" s="10">
        <v>20</v>
      </c>
      <c r="U111" s="12">
        <v>-0.2</v>
      </c>
      <c r="V111" s="12">
        <v>0.53</v>
      </c>
      <c r="W111" s="4" t="s">
        <v>81</v>
      </c>
    </row>
    <row r="112" spans="2:23" ht="12.75">
      <c r="B112" s="4" t="s">
        <v>25</v>
      </c>
      <c r="C112" s="12">
        <f t="shared" si="3"/>
        <v>0.7071067811865476</v>
      </c>
      <c r="D112" s="1">
        <v>0.5</v>
      </c>
      <c r="E112" s="9">
        <v>0.87</v>
      </c>
      <c r="F112" s="1">
        <v>2.6666666666666665</v>
      </c>
      <c r="G112" s="1">
        <v>3.3333333333333335</v>
      </c>
      <c r="H112" s="1">
        <v>4</v>
      </c>
      <c r="O112" s="4" t="s">
        <v>197</v>
      </c>
      <c r="P112" s="13">
        <v>1</v>
      </c>
      <c r="R112" s="5">
        <v>35</v>
      </c>
      <c r="S112" s="1" t="s">
        <v>63</v>
      </c>
      <c r="T112" s="10">
        <v>21</v>
      </c>
      <c r="U112" s="12">
        <v>-0.2</v>
      </c>
      <c r="V112" s="12">
        <v>0.52</v>
      </c>
      <c r="W112" s="4" t="s">
        <v>81</v>
      </c>
    </row>
    <row r="113" spans="2:23" ht="12.75">
      <c r="B113" s="4" t="s">
        <v>25</v>
      </c>
      <c r="C113" s="12">
        <f t="shared" si="3"/>
        <v>0.7071067811865476</v>
      </c>
      <c r="D113" s="1">
        <v>0.5</v>
      </c>
      <c r="E113" s="9">
        <v>0.87</v>
      </c>
      <c r="F113" s="1">
        <v>2.6666666666666665</v>
      </c>
      <c r="G113" s="1">
        <v>3.3333333333333335</v>
      </c>
      <c r="H113" s="1">
        <v>4</v>
      </c>
      <c r="O113" s="4" t="s">
        <v>197</v>
      </c>
      <c r="P113" s="13">
        <v>1</v>
      </c>
      <c r="R113" s="5">
        <v>35</v>
      </c>
      <c r="S113" s="1" t="s">
        <v>63</v>
      </c>
      <c r="T113" s="10">
        <v>19</v>
      </c>
      <c r="U113" s="12">
        <v>-0.2</v>
      </c>
      <c r="V113" s="12">
        <v>0.52</v>
      </c>
      <c r="W113" s="4" t="s">
        <v>81</v>
      </c>
    </row>
    <row r="114" spans="2:23" ht="12.75">
      <c r="B114" s="4" t="s">
        <v>25</v>
      </c>
      <c r="C114" s="12">
        <f t="shared" si="3"/>
        <v>0.7071067811865476</v>
      </c>
      <c r="D114" s="1">
        <v>0.5</v>
      </c>
      <c r="E114" s="9">
        <v>0.87</v>
      </c>
      <c r="F114" s="1">
        <v>2.6666666666666665</v>
      </c>
      <c r="G114" s="1"/>
      <c r="H114" s="1"/>
      <c r="O114" s="4" t="s">
        <v>197</v>
      </c>
      <c r="P114" s="13">
        <v>1</v>
      </c>
      <c r="R114" s="5">
        <v>35</v>
      </c>
      <c r="S114" s="1" t="s">
        <v>63</v>
      </c>
      <c r="T114" s="10">
        <v>9</v>
      </c>
      <c r="U114" s="12">
        <v>-0.2</v>
      </c>
      <c r="V114" s="12">
        <v>0.13</v>
      </c>
      <c r="W114" s="4" t="s">
        <v>81</v>
      </c>
    </row>
    <row r="115" spans="2:22" ht="12.75">
      <c r="B115" s="4" t="s">
        <v>25</v>
      </c>
      <c r="C115" s="12">
        <f t="shared" si="3"/>
        <v>0.7071067811865476</v>
      </c>
      <c r="D115" s="1">
        <v>0.5</v>
      </c>
      <c r="E115" s="9">
        <v>0.87</v>
      </c>
      <c r="F115" s="1">
        <v>2.6666666666666665</v>
      </c>
      <c r="G115" s="1">
        <v>3.3333333333333335</v>
      </c>
      <c r="H115" s="1">
        <v>4</v>
      </c>
      <c r="O115" s="4" t="s">
        <v>197</v>
      </c>
      <c r="P115" s="13">
        <v>2</v>
      </c>
      <c r="R115" s="5">
        <v>35</v>
      </c>
      <c r="S115" s="1" t="s">
        <v>63</v>
      </c>
      <c r="T115" s="10">
        <v>24</v>
      </c>
      <c r="U115" s="12">
        <v>-0.2</v>
      </c>
      <c r="V115" s="12">
        <v>0.86</v>
      </c>
    </row>
    <row r="116" spans="2:22" ht="12.75">
      <c r="B116" s="4" t="s">
        <v>25</v>
      </c>
      <c r="C116" s="12">
        <f t="shared" si="3"/>
        <v>0.7071067811865476</v>
      </c>
      <c r="D116" s="1">
        <v>0.5</v>
      </c>
      <c r="E116" s="9">
        <v>0.87</v>
      </c>
      <c r="F116" s="1">
        <v>2.6666666666666665</v>
      </c>
      <c r="G116" s="1">
        <v>3.3333333333333335</v>
      </c>
      <c r="H116" s="1">
        <v>4</v>
      </c>
      <c r="O116" s="4" t="s">
        <v>197</v>
      </c>
      <c r="P116" s="13">
        <v>2</v>
      </c>
      <c r="R116" s="5">
        <v>35</v>
      </c>
      <c r="S116" s="1" t="s">
        <v>63</v>
      </c>
      <c r="T116" s="10">
        <v>22</v>
      </c>
      <c r="U116" s="12">
        <v>-0.2</v>
      </c>
      <c r="V116" s="12">
        <v>0.86</v>
      </c>
    </row>
    <row r="117" spans="2:22" ht="12.75">
      <c r="B117" s="4" t="s">
        <v>25</v>
      </c>
      <c r="C117" s="12">
        <f t="shared" si="3"/>
        <v>0.7071067811865476</v>
      </c>
      <c r="D117" s="1">
        <v>0.5</v>
      </c>
      <c r="E117" s="9">
        <v>0.87</v>
      </c>
      <c r="F117" s="1">
        <v>2.6666666666666665</v>
      </c>
      <c r="G117" s="1">
        <v>3.3333333333333335</v>
      </c>
      <c r="H117" s="1">
        <v>4</v>
      </c>
      <c r="O117" s="4" t="s">
        <v>197</v>
      </c>
      <c r="P117" s="13">
        <v>2</v>
      </c>
      <c r="R117" s="5">
        <v>35</v>
      </c>
      <c r="S117" s="1" t="s">
        <v>63</v>
      </c>
      <c r="T117" s="10">
        <v>25</v>
      </c>
      <c r="U117" s="12">
        <v>-0.2</v>
      </c>
      <c r="V117" s="12">
        <v>0.94</v>
      </c>
    </row>
    <row r="118" spans="2:22" ht="12.75">
      <c r="B118" s="4" t="s">
        <v>25</v>
      </c>
      <c r="C118" s="12">
        <f t="shared" si="3"/>
        <v>0.7071067811865476</v>
      </c>
      <c r="D118" s="1">
        <v>0.5</v>
      </c>
      <c r="E118" s="9">
        <v>0.87</v>
      </c>
      <c r="F118" s="1">
        <v>2.6666666666666665</v>
      </c>
      <c r="G118" s="1"/>
      <c r="H118" s="1"/>
      <c r="O118" s="4" t="s">
        <v>197</v>
      </c>
      <c r="P118" s="13">
        <v>2</v>
      </c>
      <c r="R118" s="5">
        <v>35</v>
      </c>
      <c r="S118" s="1" t="s">
        <v>63</v>
      </c>
      <c r="T118" s="10">
        <v>15</v>
      </c>
      <c r="U118" s="12">
        <v>-0.2</v>
      </c>
      <c r="V118" s="12">
        <v>0.38</v>
      </c>
    </row>
    <row r="119" spans="1:22" ht="12.75">
      <c r="A119" s="3" t="s">
        <v>175</v>
      </c>
      <c r="B119" s="4" t="s">
        <v>22</v>
      </c>
      <c r="D119" s="1">
        <v>4.5</v>
      </c>
      <c r="F119" s="1">
        <v>12</v>
      </c>
      <c r="G119" s="1">
        <v>14</v>
      </c>
      <c r="H119" s="1">
        <v>16</v>
      </c>
      <c r="O119" s="4" t="s">
        <v>199</v>
      </c>
      <c r="P119" s="13">
        <v>57</v>
      </c>
      <c r="Q119" s="1">
        <f>+(25+28)/2</f>
        <v>26.5</v>
      </c>
      <c r="R119" s="5"/>
      <c r="S119" s="1" t="s">
        <v>14</v>
      </c>
      <c r="T119" s="10">
        <v>22300</v>
      </c>
      <c r="U119" s="12">
        <v>-2.4</v>
      </c>
      <c r="V119" s="12">
        <v>70</v>
      </c>
    </row>
    <row r="120" spans="1:23" ht="12.75">
      <c r="A120" s="3" t="s">
        <v>176</v>
      </c>
      <c r="B120" s="4" t="s">
        <v>22</v>
      </c>
      <c r="D120" s="1">
        <v>4.5</v>
      </c>
      <c r="F120" s="1">
        <v>10</v>
      </c>
      <c r="G120" s="1">
        <v>12</v>
      </c>
      <c r="H120" s="1">
        <v>14</v>
      </c>
      <c r="I120" s="1">
        <v>14</v>
      </c>
      <c r="O120" s="4" t="s">
        <v>199</v>
      </c>
      <c r="P120" s="13">
        <v>62</v>
      </c>
      <c r="Q120" s="1">
        <v>26.5</v>
      </c>
      <c r="R120" s="5"/>
      <c r="S120" s="1" t="s">
        <v>14</v>
      </c>
      <c r="T120" s="10">
        <v>24200</v>
      </c>
      <c r="U120" s="12">
        <v>-1</v>
      </c>
      <c r="V120" s="12">
        <v>82</v>
      </c>
      <c r="W120" s="4" t="s">
        <v>173</v>
      </c>
    </row>
    <row r="121" spans="1:23" ht="12.75">
      <c r="A121" s="3" t="s">
        <v>174</v>
      </c>
      <c r="B121" s="4" t="s">
        <v>22</v>
      </c>
      <c r="D121" s="1">
        <v>4.5</v>
      </c>
      <c r="F121" s="1">
        <v>10</v>
      </c>
      <c r="G121" s="1">
        <v>12</v>
      </c>
      <c r="H121" s="1">
        <v>14</v>
      </c>
      <c r="I121" s="1">
        <v>14</v>
      </c>
      <c r="O121" s="4" t="s">
        <v>199</v>
      </c>
      <c r="P121" s="13">
        <v>67</v>
      </c>
      <c r="Q121" s="1">
        <v>28</v>
      </c>
      <c r="R121" s="5"/>
      <c r="S121" s="1" t="s">
        <v>14</v>
      </c>
      <c r="T121" s="10">
        <v>24200</v>
      </c>
      <c r="U121" s="12">
        <v>-1</v>
      </c>
      <c r="V121" s="12">
        <v>70</v>
      </c>
      <c r="W121" s="4" t="s">
        <v>173</v>
      </c>
    </row>
    <row r="122" spans="1:22" ht="12.75">
      <c r="A122" s="3" t="s">
        <v>91</v>
      </c>
      <c r="B122" s="4" t="s">
        <v>22</v>
      </c>
      <c r="C122" s="12">
        <f t="shared" si="3"/>
        <v>8.62</v>
      </c>
      <c r="D122" s="1">
        <v>8.62</v>
      </c>
      <c r="E122" s="9">
        <v>3</v>
      </c>
      <c r="F122" s="1">
        <v>14</v>
      </c>
      <c r="G122" s="1">
        <v>14</v>
      </c>
      <c r="H122" s="1">
        <v>14</v>
      </c>
      <c r="N122" s="4" t="s">
        <v>83</v>
      </c>
      <c r="O122" s="4" t="s">
        <v>201</v>
      </c>
      <c r="P122" s="13">
        <v>16</v>
      </c>
      <c r="Q122" s="1">
        <v>17</v>
      </c>
      <c r="S122" s="1" t="s">
        <v>14</v>
      </c>
      <c r="T122" s="10">
        <v>16300</v>
      </c>
      <c r="U122" s="12">
        <v>-0.39</v>
      </c>
      <c r="V122" s="6">
        <v>47.2</v>
      </c>
    </row>
    <row r="123" spans="1:22" ht="12.75">
      <c r="A123" s="3" t="s">
        <v>92</v>
      </c>
      <c r="B123" s="4" t="s">
        <v>22</v>
      </c>
      <c r="C123" s="12">
        <f t="shared" si="3"/>
        <v>8.62</v>
      </c>
      <c r="D123" s="1">
        <v>8.62</v>
      </c>
      <c r="E123" s="9">
        <v>3</v>
      </c>
      <c r="F123" s="1">
        <v>14</v>
      </c>
      <c r="G123" s="1">
        <v>14</v>
      </c>
      <c r="H123" s="1">
        <v>14</v>
      </c>
      <c r="N123" s="4" t="s">
        <v>83</v>
      </c>
      <c r="O123" s="4" t="s">
        <v>201</v>
      </c>
      <c r="P123" s="13">
        <v>10</v>
      </c>
      <c r="Q123" s="1">
        <v>14</v>
      </c>
      <c r="S123" s="1" t="s">
        <v>14</v>
      </c>
      <c r="T123" s="10">
        <v>15000</v>
      </c>
      <c r="U123" s="12">
        <v>-0.39</v>
      </c>
      <c r="V123" s="6">
        <v>31.5</v>
      </c>
    </row>
    <row r="124" spans="1:22" ht="12.75">
      <c r="A124" s="3" t="s">
        <v>93</v>
      </c>
      <c r="B124" s="4" t="s">
        <v>22</v>
      </c>
      <c r="C124" s="12">
        <f t="shared" si="3"/>
        <v>8.62</v>
      </c>
      <c r="D124" s="1">
        <v>8.62</v>
      </c>
      <c r="E124" s="9">
        <v>3</v>
      </c>
      <c r="F124" s="1">
        <v>14</v>
      </c>
      <c r="G124" s="1">
        <v>14</v>
      </c>
      <c r="H124" s="1"/>
      <c r="N124" s="4" t="s">
        <v>83</v>
      </c>
      <c r="O124" s="4" t="s">
        <v>201</v>
      </c>
      <c r="P124" s="13">
        <v>16</v>
      </c>
      <c r="Q124" s="1">
        <v>17</v>
      </c>
      <c r="S124" s="1" t="s">
        <v>14</v>
      </c>
      <c r="T124" s="10">
        <v>16900</v>
      </c>
      <c r="U124" s="12">
        <v>-0.47</v>
      </c>
      <c r="V124" s="6">
        <v>47.2</v>
      </c>
    </row>
    <row r="125" spans="1:22" ht="12.75">
      <c r="A125" s="3" t="s">
        <v>97</v>
      </c>
      <c r="B125" s="4" t="s">
        <v>22</v>
      </c>
      <c r="C125" s="12">
        <f t="shared" si="3"/>
        <v>8.62</v>
      </c>
      <c r="D125" s="1">
        <v>8.62</v>
      </c>
      <c r="E125" s="9">
        <v>3</v>
      </c>
      <c r="F125" s="1">
        <v>14</v>
      </c>
      <c r="G125" s="1">
        <v>14</v>
      </c>
      <c r="H125" s="1">
        <v>14</v>
      </c>
      <c r="N125" s="4" t="s">
        <v>83</v>
      </c>
      <c r="O125" s="4" t="s">
        <v>203</v>
      </c>
      <c r="P125" s="13">
        <v>16</v>
      </c>
      <c r="Q125" s="1">
        <v>6</v>
      </c>
      <c r="S125" s="1" t="s">
        <v>85</v>
      </c>
      <c r="T125" s="10">
        <v>37500</v>
      </c>
      <c r="U125" s="12">
        <v>-1.57</v>
      </c>
      <c r="V125" s="15">
        <v>80.9</v>
      </c>
    </row>
    <row r="126" spans="1:23" ht="12.75">
      <c r="A126" s="3" t="s">
        <v>98</v>
      </c>
      <c r="B126" s="4" t="s">
        <v>22</v>
      </c>
      <c r="C126" s="12">
        <f t="shared" si="3"/>
        <v>8.62</v>
      </c>
      <c r="D126" s="1">
        <v>8.62</v>
      </c>
      <c r="E126" s="9">
        <v>3</v>
      </c>
      <c r="F126" s="1">
        <v>14</v>
      </c>
      <c r="G126" s="1">
        <v>14</v>
      </c>
      <c r="H126" s="1">
        <v>14</v>
      </c>
      <c r="N126" s="4" t="s">
        <v>83</v>
      </c>
      <c r="O126" s="4" t="s">
        <v>203</v>
      </c>
      <c r="P126" s="13">
        <v>10</v>
      </c>
      <c r="Q126" s="1">
        <v>11</v>
      </c>
      <c r="S126" s="1" t="s">
        <v>85</v>
      </c>
      <c r="T126" s="10">
        <v>31500</v>
      </c>
      <c r="U126" s="12">
        <v>-0.55</v>
      </c>
      <c r="V126" s="15">
        <v>42.7</v>
      </c>
      <c r="W126" s="4" t="s">
        <v>253</v>
      </c>
    </row>
    <row r="127" spans="1:22" ht="12.75">
      <c r="A127" s="3" t="s">
        <v>99</v>
      </c>
      <c r="B127" s="4" t="s">
        <v>22</v>
      </c>
      <c r="C127" s="12">
        <f t="shared" si="3"/>
        <v>8.62</v>
      </c>
      <c r="D127" s="1">
        <v>8.62</v>
      </c>
      <c r="E127" s="9">
        <v>3</v>
      </c>
      <c r="F127" s="1">
        <v>14</v>
      </c>
      <c r="G127" s="1">
        <v>14</v>
      </c>
      <c r="N127" s="4" t="s">
        <v>83</v>
      </c>
      <c r="O127" s="4" t="s">
        <v>203</v>
      </c>
      <c r="P127" s="13">
        <v>16</v>
      </c>
      <c r="Q127" s="1">
        <v>6</v>
      </c>
      <c r="S127" s="1" t="s">
        <v>85</v>
      </c>
      <c r="T127" s="10">
        <v>35300</v>
      </c>
      <c r="U127" s="12">
        <v>-1.97</v>
      </c>
      <c r="V127" s="15">
        <v>80.9</v>
      </c>
    </row>
    <row r="128" spans="1:22" ht="12.75">
      <c r="A128" s="3" t="s">
        <v>106</v>
      </c>
      <c r="B128" s="4" t="s">
        <v>22</v>
      </c>
      <c r="C128" s="12">
        <f t="shared" si="3"/>
        <v>7</v>
      </c>
      <c r="D128" s="1">
        <v>7</v>
      </c>
      <c r="E128" s="9">
        <v>3</v>
      </c>
      <c r="F128" s="1">
        <v>30</v>
      </c>
      <c r="G128" s="1"/>
      <c r="H128" s="1"/>
      <c r="N128" s="4" t="s">
        <v>83</v>
      </c>
      <c r="O128" s="4" t="s">
        <v>205</v>
      </c>
      <c r="P128" s="13">
        <f>5.9*3.28</f>
        <v>19.352</v>
      </c>
      <c r="Q128" s="1">
        <v>32</v>
      </c>
      <c r="S128" s="1" t="s">
        <v>14</v>
      </c>
      <c r="T128" s="10">
        <v>60000</v>
      </c>
      <c r="U128" s="12">
        <v>-2.4</v>
      </c>
      <c r="V128" s="6">
        <v>180</v>
      </c>
    </row>
    <row r="129" spans="1:22" ht="12.75">
      <c r="A129" s="3" t="s">
        <v>107</v>
      </c>
      <c r="B129" s="4" t="s">
        <v>22</v>
      </c>
      <c r="C129" s="12">
        <f t="shared" si="3"/>
        <v>8.62</v>
      </c>
      <c r="D129" s="1">
        <v>8.62</v>
      </c>
      <c r="E129" s="9">
        <v>3</v>
      </c>
      <c r="F129" s="1">
        <v>30</v>
      </c>
      <c r="G129" s="1">
        <v>30</v>
      </c>
      <c r="H129" s="1"/>
      <c r="N129" s="4" t="s">
        <v>83</v>
      </c>
      <c r="O129" s="4" t="s">
        <v>205</v>
      </c>
      <c r="P129" s="13">
        <f>6*3.28</f>
        <v>19.68</v>
      </c>
      <c r="Q129" s="1">
        <v>32</v>
      </c>
      <c r="S129" s="1" t="s">
        <v>14</v>
      </c>
      <c r="T129" s="10">
        <v>90000</v>
      </c>
      <c r="U129" s="12">
        <v>-2.6</v>
      </c>
      <c r="V129" s="6">
        <v>298</v>
      </c>
    </row>
    <row r="130" spans="1:23" ht="12.75">
      <c r="A130" s="3" t="s">
        <v>108</v>
      </c>
      <c r="B130" s="4" t="s">
        <v>22</v>
      </c>
      <c r="C130" s="12">
        <f t="shared" si="3"/>
        <v>7</v>
      </c>
      <c r="D130" s="1">
        <v>7</v>
      </c>
      <c r="E130" s="9">
        <v>3</v>
      </c>
      <c r="F130" s="1">
        <v>30</v>
      </c>
      <c r="G130" s="1"/>
      <c r="H130" s="1"/>
      <c r="N130" s="4" t="s">
        <v>83</v>
      </c>
      <c r="O130" s="4" t="s">
        <v>205</v>
      </c>
      <c r="P130" s="13">
        <f>4.9*3.28</f>
        <v>16.072</v>
      </c>
      <c r="Q130" s="1">
        <v>209</v>
      </c>
      <c r="S130" s="1" t="s">
        <v>63</v>
      </c>
      <c r="T130" s="10">
        <v>190000</v>
      </c>
      <c r="U130" s="12">
        <v>-1.97</v>
      </c>
      <c r="V130" s="6">
        <v>455</v>
      </c>
      <c r="W130" s="4" t="s">
        <v>84</v>
      </c>
    </row>
    <row r="131" spans="1:28" ht="12.75">
      <c r="A131" s="8" t="s">
        <v>165</v>
      </c>
      <c r="F131" s="1"/>
      <c r="G131" s="1"/>
      <c r="H131" s="1"/>
      <c r="V131" s="12"/>
      <c r="W131" s="8"/>
      <c r="X131" s="16"/>
      <c r="AA131" s="16"/>
      <c r="AB131" s="16"/>
    </row>
    <row r="132" spans="1:23" ht="12.75">
      <c r="A132" s="3">
        <v>1</v>
      </c>
      <c r="B132" s="4" t="s">
        <v>22</v>
      </c>
      <c r="C132" s="12">
        <f aca="true" t="shared" si="4" ref="C132:C219">IF(B132="SQR",SQRT(2*(D132^2)),D132)</f>
        <v>2.875</v>
      </c>
      <c r="D132" s="1">
        <v>2.875</v>
      </c>
      <c r="F132">
        <v>8</v>
      </c>
      <c r="N132" s="4" t="s">
        <v>30</v>
      </c>
      <c r="O132" s="4" t="s">
        <v>207</v>
      </c>
      <c r="P132" s="13">
        <v>44</v>
      </c>
      <c r="Q132" s="1">
        <v>120</v>
      </c>
      <c r="S132" s="1" t="s">
        <v>87</v>
      </c>
      <c r="T132" s="10">
        <v>4000</v>
      </c>
      <c r="U132" s="12">
        <f>0.1*F132</f>
        <v>0.8</v>
      </c>
      <c r="V132" s="1">
        <v>25</v>
      </c>
      <c r="W132" s="4" t="s">
        <v>172</v>
      </c>
    </row>
    <row r="133" spans="1:23" ht="12.75">
      <c r="A133" s="3">
        <v>2</v>
      </c>
      <c r="B133" s="4" t="s">
        <v>22</v>
      </c>
      <c r="D133" s="1">
        <v>2.875</v>
      </c>
      <c r="F133" s="1">
        <v>8</v>
      </c>
      <c r="G133">
        <v>8</v>
      </c>
      <c r="H133">
        <v>8</v>
      </c>
      <c r="O133" s="4" t="s">
        <v>207</v>
      </c>
      <c r="P133" s="13">
        <v>24</v>
      </c>
      <c r="Q133" s="1">
        <v>13</v>
      </c>
      <c r="S133" s="1" t="s">
        <v>87</v>
      </c>
      <c r="T133" s="10">
        <v>1450</v>
      </c>
      <c r="U133" s="12">
        <v>0.8</v>
      </c>
      <c r="V133" s="1">
        <v>12</v>
      </c>
      <c r="W133" s="4" t="s">
        <v>172</v>
      </c>
    </row>
    <row r="134" spans="1:23" ht="12.75">
      <c r="A134" s="3">
        <v>3</v>
      </c>
      <c r="B134" s="4" t="s">
        <v>22</v>
      </c>
      <c r="D134" s="1">
        <v>2.875</v>
      </c>
      <c r="F134" s="1">
        <v>14</v>
      </c>
      <c r="O134" s="4" t="s">
        <v>207</v>
      </c>
      <c r="P134" s="13">
        <v>10</v>
      </c>
      <c r="Q134" s="1">
        <v>21</v>
      </c>
      <c r="S134" s="1" t="s">
        <v>87</v>
      </c>
      <c r="T134" s="10">
        <v>3000</v>
      </c>
      <c r="U134" s="12">
        <f>0.1*F134</f>
        <v>1.4000000000000001</v>
      </c>
      <c r="V134" s="1">
        <v>25</v>
      </c>
      <c r="W134" s="4" t="s">
        <v>172</v>
      </c>
    </row>
    <row r="135" spans="1:23" ht="12.75">
      <c r="A135" s="3">
        <v>4</v>
      </c>
      <c r="B135" s="4" t="s">
        <v>22</v>
      </c>
      <c r="D135" s="1">
        <v>2.875</v>
      </c>
      <c r="F135" s="1">
        <v>14</v>
      </c>
      <c r="O135" s="4" t="s">
        <v>207</v>
      </c>
      <c r="P135" s="13">
        <v>38</v>
      </c>
      <c r="Q135" s="1">
        <v>51</v>
      </c>
      <c r="S135" s="1" t="s">
        <v>87</v>
      </c>
      <c r="T135" s="10">
        <v>4000</v>
      </c>
      <c r="U135" s="12">
        <v>1.4</v>
      </c>
      <c r="V135" s="1">
        <v>40</v>
      </c>
      <c r="W135" s="4" t="s">
        <v>172</v>
      </c>
    </row>
    <row r="136" spans="1:23" ht="12.75">
      <c r="A136" s="3">
        <v>5</v>
      </c>
      <c r="B136" s="4" t="s">
        <v>22</v>
      </c>
      <c r="D136" s="1">
        <v>2.875</v>
      </c>
      <c r="F136" s="1">
        <v>8</v>
      </c>
      <c r="G136">
        <v>14</v>
      </c>
      <c r="O136" s="4" t="s">
        <v>207</v>
      </c>
      <c r="Q136" s="1">
        <f>170/2</f>
        <v>85</v>
      </c>
      <c r="S136" s="1" t="s">
        <v>87</v>
      </c>
      <c r="T136" s="10">
        <v>6785</v>
      </c>
      <c r="U136" s="12">
        <f>2.2/2</f>
        <v>1.1</v>
      </c>
      <c r="V136" s="1">
        <v>70</v>
      </c>
      <c r="W136" s="4" t="s">
        <v>172</v>
      </c>
    </row>
    <row r="137" spans="1:23" ht="12.75">
      <c r="A137" s="3">
        <v>6</v>
      </c>
      <c r="B137" s="4" t="s">
        <v>22</v>
      </c>
      <c r="D137" s="1">
        <v>2.875</v>
      </c>
      <c r="F137" s="1">
        <v>14</v>
      </c>
      <c r="G137">
        <v>14</v>
      </c>
      <c r="O137" s="4" t="s">
        <v>207</v>
      </c>
      <c r="P137" s="13">
        <v>10</v>
      </c>
      <c r="Q137" s="1">
        <v>21</v>
      </c>
      <c r="S137" s="1" t="s">
        <v>87</v>
      </c>
      <c r="T137" s="10">
        <v>4000</v>
      </c>
      <c r="U137" s="12">
        <v>1.4</v>
      </c>
      <c r="V137" s="1">
        <v>43</v>
      </c>
      <c r="W137" s="4" t="s">
        <v>172</v>
      </c>
    </row>
    <row r="138" spans="1:23" ht="12.75">
      <c r="A138" s="3">
        <v>7</v>
      </c>
      <c r="B138" s="4" t="s">
        <v>22</v>
      </c>
      <c r="D138" s="1">
        <v>2.875</v>
      </c>
      <c r="F138" s="1">
        <v>14</v>
      </c>
      <c r="G138">
        <v>14</v>
      </c>
      <c r="O138" s="4" t="s">
        <v>207</v>
      </c>
      <c r="P138" s="13">
        <v>34</v>
      </c>
      <c r="Q138" s="1">
        <v>43</v>
      </c>
      <c r="S138" s="1" t="s">
        <v>87</v>
      </c>
      <c r="T138" s="10">
        <v>6195</v>
      </c>
      <c r="U138" s="12">
        <v>1.4</v>
      </c>
      <c r="V138" s="1">
        <v>70</v>
      </c>
      <c r="W138" s="4" t="s">
        <v>172</v>
      </c>
    </row>
    <row r="139" spans="2:22" ht="12.75">
      <c r="B139" s="4" t="s">
        <v>25</v>
      </c>
      <c r="C139" s="12">
        <f>IF(B139="SQR",SQRT(2*(D139^2)),D139)</f>
        <v>2.1213203435596424</v>
      </c>
      <c r="D139" s="1">
        <v>1.5</v>
      </c>
      <c r="E139" s="9">
        <v>3</v>
      </c>
      <c r="F139">
        <v>8</v>
      </c>
      <c r="N139" s="4" t="s">
        <v>30</v>
      </c>
      <c r="O139" s="4" t="s">
        <v>208</v>
      </c>
      <c r="T139" s="10">
        <v>2000</v>
      </c>
      <c r="U139" s="12">
        <v>0.311</v>
      </c>
      <c r="V139" s="1">
        <v>45</v>
      </c>
    </row>
    <row r="140" spans="2:22" ht="12.75">
      <c r="B140" s="4" t="s">
        <v>25</v>
      </c>
      <c r="C140" s="12">
        <f t="shared" si="4"/>
        <v>2.4748737341529163</v>
      </c>
      <c r="D140" s="1">
        <v>1.75</v>
      </c>
      <c r="E140" s="9">
        <v>3</v>
      </c>
      <c r="F140">
        <v>8</v>
      </c>
      <c r="G140">
        <v>10</v>
      </c>
      <c r="H140">
        <v>12</v>
      </c>
      <c r="N140" s="4" t="s">
        <v>30</v>
      </c>
      <c r="O140" s="4" t="s">
        <v>208</v>
      </c>
      <c r="T140" s="10">
        <v>6000</v>
      </c>
      <c r="U140" s="12">
        <v>0.34</v>
      </c>
      <c r="V140" s="1">
        <v>52</v>
      </c>
    </row>
    <row r="141" spans="2:22" ht="12.75">
      <c r="B141" s="4" t="s">
        <v>22</v>
      </c>
      <c r="C141" s="12">
        <f t="shared" si="4"/>
        <v>3.5</v>
      </c>
      <c r="D141" s="1">
        <v>3.5</v>
      </c>
      <c r="E141" s="9">
        <v>3</v>
      </c>
      <c r="F141">
        <v>8</v>
      </c>
      <c r="G141">
        <v>10</v>
      </c>
      <c r="H141">
        <v>12</v>
      </c>
      <c r="N141" s="4" t="s">
        <v>30</v>
      </c>
      <c r="O141" s="4" t="s">
        <v>208</v>
      </c>
      <c r="T141" s="10">
        <v>10000</v>
      </c>
      <c r="U141" s="12">
        <v>0.34</v>
      </c>
      <c r="V141" s="1">
        <v>52</v>
      </c>
    </row>
    <row r="142" spans="2:22" ht="12.75">
      <c r="B142" s="4" t="s">
        <v>25</v>
      </c>
      <c r="C142" s="12">
        <f t="shared" si="4"/>
        <v>2.1213203435596424</v>
      </c>
      <c r="D142" s="1">
        <v>1.5</v>
      </c>
      <c r="E142" s="9">
        <v>3</v>
      </c>
      <c r="F142">
        <v>8</v>
      </c>
      <c r="G142">
        <v>10</v>
      </c>
      <c r="H142">
        <v>12</v>
      </c>
      <c r="N142" s="4" t="s">
        <v>30</v>
      </c>
      <c r="O142" s="4" t="s">
        <v>208</v>
      </c>
      <c r="T142" s="10">
        <v>1600</v>
      </c>
      <c r="U142" s="12">
        <v>0.48</v>
      </c>
      <c r="V142" s="1">
        <v>16</v>
      </c>
    </row>
    <row r="143" spans="2:22" ht="12.75">
      <c r="B143" s="4" t="s">
        <v>25</v>
      </c>
      <c r="C143" s="12">
        <f t="shared" si="4"/>
        <v>2.1213203435596424</v>
      </c>
      <c r="D143" s="1">
        <v>1.5</v>
      </c>
      <c r="E143" s="9">
        <v>3</v>
      </c>
      <c r="F143">
        <v>8</v>
      </c>
      <c r="G143">
        <v>10</v>
      </c>
      <c r="N143" s="4" t="s">
        <v>30</v>
      </c>
      <c r="O143" s="4" t="s">
        <v>208</v>
      </c>
      <c r="T143" s="10">
        <v>3000</v>
      </c>
      <c r="U143" s="12">
        <v>0.492</v>
      </c>
      <c r="V143" s="1">
        <v>44</v>
      </c>
    </row>
    <row r="144" spans="2:22" ht="12.75">
      <c r="B144" s="4" t="s">
        <v>25</v>
      </c>
      <c r="C144" s="12">
        <f t="shared" si="4"/>
        <v>2.1213203435596424</v>
      </c>
      <c r="D144" s="1">
        <v>1.5</v>
      </c>
      <c r="E144" s="9">
        <v>3</v>
      </c>
      <c r="F144">
        <v>8</v>
      </c>
      <c r="G144">
        <v>10</v>
      </c>
      <c r="H144">
        <v>12</v>
      </c>
      <c r="N144" s="4" t="s">
        <v>30</v>
      </c>
      <c r="O144" s="4" t="s">
        <v>208</v>
      </c>
      <c r="T144" s="10">
        <v>3000</v>
      </c>
      <c r="U144" s="12">
        <v>0.9</v>
      </c>
      <c r="V144" s="1">
        <v>32</v>
      </c>
    </row>
    <row r="145" spans="2:22" ht="12.75">
      <c r="B145" s="4" t="s">
        <v>25</v>
      </c>
      <c r="C145" s="12">
        <f t="shared" si="4"/>
        <v>2.1213203435596424</v>
      </c>
      <c r="D145" s="1">
        <v>1.5</v>
      </c>
      <c r="E145" s="9">
        <v>3</v>
      </c>
      <c r="F145">
        <v>8</v>
      </c>
      <c r="G145">
        <v>10</v>
      </c>
      <c r="H145">
        <v>12</v>
      </c>
      <c r="N145" s="4" t="s">
        <v>30</v>
      </c>
      <c r="O145" s="4" t="s">
        <v>208</v>
      </c>
      <c r="T145" s="10">
        <v>4000</v>
      </c>
      <c r="U145" s="12">
        <v>1.025</v>
      </c>
      <c r="V145" s="1">
        <v>28</v>
      </c>
    </row>
    <row r="146" spans="2:22" ht="12.75">
      <c r="B146" s="4" t="s">
        <v>25</v>
      </c>
      <c r="C146" s="12">
        <f t="shared" si="4"/>
        <v>2.1213203435596424</v>
      </c>
      <c r="D146" s="1">
        <v>1.5</v>
      </c>
      <c r="E146" s="9">
        <v>3</v>
      </c>
      <c r="F146">
        <v>8</v>
      </c>
      <c r="N146" s="4" t="s">
        <v>30</v>
      </c>
      <c r="O146" s="4" t="s">
        <v>208</v>
      </c>
      <c r="T146" s="10">
        <v>4000</v>
      </c>
      <c r="U146" s="12">
        <v>1.09</v>
      </c>
      <c r="V146" s="1">
        <v>60</v>
      </c>
    </row>
    <row r="147" spans="2:22" ht="12.75">
      <c r="B147" s="4" t="s">
        <v>25</v>
      </c>
      <c r="C147" s="12">
        <f t="shared" si="4"/>
        <v>2.1213203435596424</v>
      </c>
      <c r="D147" s="1">
        <v>1.5</v>
      </c>
      <c r="E147" s="9">
        <v>3</v>
      </c>
      <c r="F147">
        <v>8</v>
      </c>
      <c r="G147">
        <v>10</v>
      </c>
      <c r="H147">
        <v>12</v>
      </c>
      <c r="N147" s="4" t="s">
        <v>30</v>
      </c>
      <c r="O147" s="4" t="s">
        <v>208</v>
      </c>
      <c r="T147" s="10">
        <v>3500</v>
      </c>
      <c r="U147" s="12">
        <v>1.13</v>
      </c>
      <c r="V147" s="1">
        <v>24</v>
      </c>
    </row>
    <row r="148" spans="2:22" ht="12.75">
      <c r="B148" s="4" t="s">
        <v>25</v>
      </c>
      <c r="C148" s="12">
        <f t="shared" si="4"/>
        <v>2.1213203435596424</v>
      </c>
      <c r="D148" s="1">
        <v>1.5</v>
      </c>
      <c r="E148" s="9">
        <v>3</v>
      </c>
      <c r="F148">
        <v>8</v>
      </c>
      <c r="G148">
        <v>10</v>
      </c>
      <c r="H148">
        <v>12</v>
      </c>
      <c r="N148" s="4" t="s">
        <v>30</v>
      </c>
      <c r="O148" s="4" t="s">
        <v>208</v>
      </c>
      <c r="T148" s="10">
        <v>4500</v>
      </c>
      <c r="U148" s="12">
        <v>1.3</v>
      </c>
      <c r="V148" s="1">
        <v>30</v>
      </c>
    </row>
    <row r="149" spans="2:22" ht="12.75">
      <c r="B149" s="4" t="s">
        <v>25</v>
      </c>
      <c r="C149" s="12">
        <f t="shared" si="4"/>
        <v>2.4748737341529163</v>
      </c>
      <c r="D149" s="1">
        <v>1.75</v>
      </c>
      <c r="E149" s="9">
        <v>3</v>
      </c>
      <c r="F149">
        <v>8</v>
      </c>
      <c r="G149">
        <v>10</v>
      </c>
      <c r="H149">
        <v>12</v>
      </c>
      <c r="I149">
        <v>14</v>
      </c>
      <c r="J149">
        <v>14</v>
      </c>
      <c r="K149">
        <v>14</v>
      </c>
      <c r="L149">
        <v>14</v>
      </c>
      <c r="N149" s="4" t="s">
        <v>30</v>
      </c>
      <c r="O149" s="4" t="s">
        <v>208</v>
      </c>
      <c r="T149" s="10">
        <v>10000</v>
      </c>
      <c r="U149" s="12">
        <v>1.35</v>
      </c>
      <c r="V149" s="1">
        <v>71</v>
      </c>
    </row>
    <row r="150" spans="2:22" ht="12.75">
      <c r="B150" s="4" t="s">
        <v>25</v>
      </c>
      <c r="C150" s="12">
        <f t="shared" si="4"/>
        <v>2.1213203435596424</v>
      </c>
      <c r="D150" s="1">
        <v>1.5</v>
      </c>
      <c r="E150" s="9">
        <v>3</v>
      </c>
      <c r="F150">
        <v>10</v>
      </c>
      <c r="N150" s="4" t="s">
        <v>30</v>
      </c>
      <c r="O150" s="4" t="s">
        <v>208</v>
      </c>
      <c r="T150" s="10">
        <v>1000</v>
      </c>
      <c r="U150" s="12">
        <v>0.216</v>
      </c>
      <c r="V150" s="1">
        <v>34</v>
      </c>
    </row>
    <row r="151" spans="2:22" ht="12.75">
      <c r="B151" s="4" t="s">
        <v>25</v>
      </c>
      <c r="C151" s="12">
        <f t="shared" si="4"/>
        <v>2.1213203435596424</v>
      </c>
      <c r="D151" s="1">
        <v>1.5</v>
      </c>
      <c r="E151" s="9">
        <v>3</v>
      </c>
      <c r="F151">
        <v>10</v>
      </c>
      <c r="N151" s="4" t="s">
        <v>30</v>
      </c>
      <c r="O151" s="4" t="s">
        <v>208</v>
      </c>
      <c r="T151" s="10">
        <v>1500</v>
      </c>
      <c r="U151" s="12">
        <v>0.216</v>
      </c>
      <c r="V151" s="1">
        <v>34</v>
      </c>
    </row>
    <row r="152" spans="2:22" ht="12.75">
      <c r="B152" s="4" t="s">
        <v>25</v>
      </c>
      <c r="C152" s="12">
        <f t="shared" si="4"/>
        <v>2.1213203435596424</v>
      </c>
      <c r="D152" s="1">
        <v>1.5</v>
      </c>
      <c r="E152" s="9">
        <v>3</v>
      </c>
      <c r="F152">
        <v>10</v>
      </c>
      <c r="N152" s="4" t="s">
        <v>30</v>
      </c>
      <c r="O152" s="4" t="s">
        <v>208</v>
      </c>
      <c r="T152" s="10">
        <v>1000</v>
      </c>
      <c r="U152" s="12">
        <v>0.281</v>
      </c>
      <c r="V152" s="1">
        <v>35</v>
      </c>
    </row>
    <row r="153" spans="2:22" ht="12.75">
      <c r="B153" s="4" t="s">
        <v>22</v>
      </c>
      <c r="C153" s="12">
        <f t="shared" si="4"/>
        <v>3.5</v>
      </c>
      <c r="D153" s="1">
        <v>3.5</v>
      </c>
      <c r="E153" s="9">
        <v>3</v>
      </c>
      <c r="F153">
        <v>10</v>
      </c>
      <c r="G153">
        <v>12</v>
      </c>
      <c r="N153" s="4" t="s">
        <v>30</v>
      </c>
      <c r="O153" s="4" t="s">
        <v>208</v>
      </c>
      <c r="T153" s="10">
        <v>5000</v>
      </c>
      <c r="U153" s="12">
        <v>0.34</v>
      </c>
      <c r="V153" s="1">
        <v>52</v>
      </c>
    </row>
    <row r="154" spans="2:22" ht="12.75">
      <c r="B154" s="4" t="s">
        <v>22</v>
      </c>
      <c r="C154" s="12">
        <f t="shared" si="4"/>
        <v>3.5</v>
      </c>
      <c r="D154" s="1">
        <v>3.5</v>
      </c>
      <c r="E154" s="9">
        <v>3</v>
      </c>
      <c r="F154">
        <v>10</v>
      </c>
      <c r="G154">
        <v>12</v>
      </c>
      <c r="N154" s="4" t="s">
        <v>30</v>
      </c>
      <c r="O154" s="4" t="s">
        <v>208</v>
      </c>
      <c r="T154" s="10">
        <v>5000</v>
      </c>
      <c r="U154" s="12">
        <v>0.34</v>
      </c>
      <c r="V154" s="1">
        <v>52</v>
      </c>
    </row>
    <row r="155" spans="2:22" ht="12.75">
      <c r="B155" s="4" t="s">
        <v>25</v>
      </c>
      <c r="C155" s="12">
        <f t="shared" si="4"/>
        <v>2.1213203435596424</v>
      </c>
      <c r="D155" s="1">
        <v>1.5</v>
      </c>
      <c r="E155" s="9">
        <v>3</v>
      </c>
      <c r="F155">
        <v>10</v>
      </c>
      <c r="N155" s="4" t="s">
        <v>30</v>
      </c>
      <c r="O155" s="4" t="s">
        <v>208</v>
      </c>
      <c r="T155" s="10">
        <v>1250</v>
      </c>
      <c r="U155" s="12">
        <v>0.43</v>
      </c>
      <c r="V155" s="1">
        <v>33</v>
      </c>
    </row>
    <row r="156" spans="2:22" ht="12.75">
      <c r="B156" s="4" t="s">
        <v>25</v>
      </c>
      <c r="C156" s="12">
        <f t="shared" si="4"/>
        <v>2.1213203435596424</v>
      </c>
      <c r="D156" s="1">
        <v>1.5</v>
      </c>
      <c r="E156" s="9">
        <v>3</v>
      </c>
      <c r="F156">
        <v>10</v>
      </c>
      <c r="N156" s="4" t="s">
        <v>30</v>
      </c>
      <c r="O156" s="4" t="s">
        <v>208</v>
      </c>
      <c r="T156" s="10">
        <v>2400</v>
      </c>
      <c r="U156" s="12">
        <v>0.719</v>
      </c>
      <c r="V156" s="1">
        <v>35</v>
      </c>
    </row>
    <row r="157" spans="2:22" ht="12.75">
      <c r="B157" s="4" t="s">
        <v>25</v>
      </c>
      <c r="C157" s="12">
        <f t="shared" si="4"/>
        <v>2.1213203435596424</v>
      </c>
      <c r="D157" s="1">
        <v>1.5</v>
      </c>
      <c r="E157" s="9">
        <v>3</v>
      </c>
      <c r="F157">
        <v>10</v>
      </c>
      <c r="G157">
        <v>12</v>
      </c>
      <c r="N157" s="4" t="s">
        <v>30</v>
      </c>
      <c r="O157" s="4" t="s">
        <v>208</v>
      </c>
      <c r="T157" s="10">
        <v>2000</v>
      </c>
      <c r="U157" s="12">
        <v>0.969</v>
      </c>
      <c r="V157" s="1">
        <v>33</v>
      </c>
    </row>
    <row r="158" spans="2:22" ht="12.75">
      <c r="B158" s="4" t="s">
        <v>25</v>
      </c>
      <c r="C158" s="12">
        <f t="shared" si="4"/>
        <v>2.1213203435596424</v>
      </c>
      <c r="D158" s="1">
        <v>1.5</v>
      </c>
      <c r="E158" s="9">
        <v>3</v>
      </c>
      <c r="F158">
        <v>14</v>
      </c>
      <c r="N158" s="4" t="s">
        <v>30</v>
      </c>
      <c r="O158" s="4" t="s">
        <v>208</v>
      </c>
      <c r="T158" s="10">
        <v>2600</v>
      </c>
      <c r="U158" s="12">
        <v>0.146</v>
      </c>
      <c r="V158" s="1">
        <v>20</v>
      </c>
    </row>
    <row r="159" spans="1:27" ht="12.75">
      <c r="A159" s="3">
        <v>1</v>
      </c>
      <c r="B159" s="4" t="s">
        <v>22</v>
      </c>
      <c r="C159" s="12">
        <f t="shared" si="4"/>
        <v>1.73</v>
      </c>
      <c r="D159" s="1">
        <v>1.73</v>
      </c>
      <c r="E159" s="9">
        <v>2.28</v>
      </c>
      <c r="F159">
        <v>4</v>
      </c>
      <c r="G159">
        <v>4</v>
      </c>
      <c r="O159" s="4" t="s">
        <v>183</v>
      </c>
      <c r="P159" s="13">
        <v>25</v>
      </c>
      <c r="S159" s="1" t="s">
        <v>14</v>
      </c>
      <c r="U159" s="12">
        <v>0.0787399992</v>
      </c>
      <c r="V159" s="12">
        <v>0.3237249228399398</v>
      </c>
      <c r="W159" s="4" t="s">
        <v>128</v>
      </c>
      <c r="AA159" s="18"/>
    </row>
    <row r="160" spans="1:27" ht="12.75">
      <c r="A160" s="3">
        <v>2</v>
      </c>
      <c r="B160" s="4" t="s">
        <v>22</v>
      </c>
      <c r="C160" s="12">
        <f t="shared" si="4"/>
        <v>1.73</v>
      </c>
      <c r="D160" s="1">
        <v>1.73</v>
      </c>
      <c r="E160" s="9">
        <v>2.28</v>
      </c>
      <c r="F160">
        <v>4</v>
      </c>
      <c r="G160">
        <v>4</v>
      </c>
      <c r="H160">
        <v>4</v>
      </c>
      <c r="O160" s="4" t="s">
        <v>183</v>
      </c>
      <c r="P160" s="13">
        <v>25</v>
      </c>
      <c r="S160" s="1" t="s">
        <v>14</v>
      </c>
      <c r="U160" s="12">
        <v>0.2165349978</v>
      </c>
      <c r="V160" s="12">
        <v>0.3911676150982606</v>
      </c>
      <c r="W160" s="4" t="s">
        <v>128</v>
      </c>
      <c r="AA160" s="18"/>
    </row>
    <row r="161" spans="1:27" ht="12.75">
      <c r="A161" s="3">
        <v>3</v>
      </c>
      <c r="B161" s="4" t="s">
        <v>22</v>
      </c>
      <c r="C161" s="12">
        <f t="shared" si="4"/>
        <v>1.73</v>
      </c>
      <c r="D161" s="1">
        <v>1.73</v>
      </c>
      <c r="E161" s="9">
        <v>2.28</v>
      </c>
      <c r="F161">
        <v>4</v>
      </c>
      <c r="G161">
        <v>4</v>
      </c>
      <c r="H161">
        <v>4</v>
      </c>
      <c r="I161">
        <v>4</v>
      </c>
      <c r="O161" s="4" t="s">
        <v>183</v>
      </c>
      <c r="P161" s="13">
        <v>25</v>
      </c>
      <c r="S161" s="1" t="s">
        <v>14</v>
      </c>
      <c r="U161" s="12">
        <v>0.3149599968</v>
      </c>
      <c r="V161" s="12">
        <v>0.4361294099371411</v>
      </c>
      <c r="W161" s="4" t="s">
        <v>128</v>
      </c>
      <c r="AA161" s="18"/>
    </row>
    <row r="162" spans="1:27" ht="12.75">
      <c r="A162" s="3">
        <v>4</v>
      </c>
      <c r="B162" s="4" t="s">
        <v>22</v>
      </c>
      <c r="C162" s="12">
        <f t="shared" si="4"/>
        <v>1.73</v>
      </c>
      <c r="D162" s="1">
        <v>1.73</v>
      </c>
      <c r="E162" s="9">
        <v>2.28</v>
      </c>
      <c r="F162">
        <v>4</v>
      </c>
      <c r="G162">
        <v>4</v>
      </c>
      <c r="O162" s="4" t="s">
        <v>183</v>
      </c>
      <c r="P162" s="13">
        <v>25</v>
      </c>
      <c r="S162" s="1" t="s">
        <v>14</v>
      </c>
      <c r="U162" s="12">
        <v>0.1574799984</v>
      </c>
      <c r="V162" s="12">
        <v>0.23380133316217877</v>
      </c>
      <c r="W162" s="4" t="s">
        <v>129</v>
      </c>
      <c r="AA162" s="18"/>
    </row>
    <row r="163" spans="1:27" ht="12.75">
      <c r="A163" s="3">
        <v>5</v>
      </c>
      <c r="B163" s="4" t="s">
        <v>22</v>
      </c>
      <c r="C163" s="12">
        <f t="shared" si="4"/>
        <v>1.73</v>
      </c>
      <c r="D163" s="1">
        <v>1.73</v>
      </c>
      <c r="E163" s="9">
        <v>2.28</v>
      </c>
      <c r="F163">
        <v>4</v>
      </c>
      <c r="G163">
        <v>4</v>
      </c>
      <c r="H163">
        <v>4</v>
      </c>
      <c r="O163" s="4" t="s">
        <v>183</v>
      </c>
      <c r="P163" s="13">
        <v>25</v>
      </c>
      <c r="S163" s="1" t="s">
        <v>14</v>
      </c>
      <c r="U163" s="12">
        <v>0.3149599968</v>
      </c>
      <c r="V163" s="12">
        <v>0.30574020490438764</v>
      </c>
      <c r="W163" s="4" t="s">
        <v>129</v>
      </c>
      <c r="AA163" s="18"/>
    </row>
    <row r="164" spans="1:27" ht="12.75">
      <c r="A164" s="3">
        <v>6</v>
      </c>
      <c r="B164" s="4" t="s">
        <v>22</v>
      </c>
      <c r="C164" s="12">
        <f t="shared" si="4"/>
        <v>1.73</v>
      </c>
      <c r="D164" s="1">
        <v>1.73</v>
      </c>
      <c r="E164" s="9">
        <v>2.28</v>
      </c>
      <c r="F164">
        <v>4</v>
      </c>
      <c r="G164">
        <v>4</v>
      </c>
      <c r="H164">
        <v>4</v>
      </c>
      <c r="I164">
        <v>4</v>
      </c>
      <c r="O164" s="4" t="s">
        <v>183</v>
      </c>
      <c r="P164" s="13">
        <v>25</v>
      </c>
      <c r="S164" s="1" t="s">
        <v>14</v>
      </c>
      <c r="U164" s="12">
        <v>0.3149599968</v>
      </c>
      <c r="V164" s="12">
        <v>0.3259730125818838</v>
      </c>
      <c r="W164" s="4" t="s">
        <v>129</v>
      </c>
      <c r="AA164" s="18"/>
    </row>
    <row r="165" spans="1:27" ht="12.75">
      <c r="A165" s="3">
        <v>7</v>
      </c>
      <c r="B165" s="4" t="s">
        <v>22</v>
      </c>
      <c r="C165" s="12">
        <f t="shared" si="4"/>
        <v>1.73</v>
      </c>
      <c r="D165" s="1">
        <v>1.73</v>
      </c>
      <c r="E165" s="9">
        <v>2.28</v>
      </c>
      <c r="F165">
        <v>4</v>
      </c>
      <c r="G165">
        <v>4</v>
      </c>
      <c r="O165" s="4" t="s">
        <v>183</v>
      </c>
      <c r="P165" s="13">
        <v>25</v>
      </c>
      <c r="S165" s="1" t="s">
        <v>14</v>
      </c>
      <c r="U165" s="12">
        <v>0.1181099988</v>
      </c>
      <c r="V165" s="12">
        <v>0.18883953832329822</v>
      </c>
      <c r="W165" s="4" t="s">
        <v>130</v>
      </c>
      <c r="AA165" s="18"/>
    </row>
    <row r="166" spans="1:27" ht="12.75">
      <c r="A166" s="3">
        <v>8</v>
      </c>
      <c r="B166" s="4" t="s">
        <v>22</v>
      </c>
      <c r="C166" s="12">
        <f t="shared" si="4"/>
        <v>1.73</v>
      </c>
      <c r="D166" s="1">
        <v>1.73</v>
      </c>
      <c r="E166" s="9">
        <v>2.28</v>
      </c>
      <c r="F166">
        <v>4</v>
      </c>
      <c r="G166">
        <v>4</v>
      </c>
      <c r="H166">
        <v>4</v>
      </c>
      <c r="O166" s="4" t="s">
        <v>183</v>
      </c>
      <c r="P166" s="13">
        <v>25</v>
      </c>
      <c r="S166" s="1" t="s">
        <v>14</v>
      </c>
      <c r="U166" s="12">
        <v>0.1181099988</v>
      </c>
      <c r="V166" s="12">
        <v>0.20907234600079447</v>
      </c>
      <c r="W166" s="4" t="s">
        <v>130</v>
      </c>
      <c r="AA166" s="18"/>
    </row>
    <row r="167" spans="1:27" ht="12.75">
      <c r="A167" s="3">
        <v>9</v>
      </c>
      <c r="B167" s="4" t="s">
        <v>22</v>
      </c>
      <c r="C167" s="12">
        <f t="shared" si="4"/>
        <v>1.73</v>
      </c>
      <c r="D167" s="1">
        <v>1.73</v>
      </c>
      <c r="E167" s="9">
        <v>2.28</v>
      </c>
      <c r="F167">
        <v>4</v>
      </c>
      <c r="G167">
        <v>4</v>
      </c>
      <c r="H167">
        <v>4</v>
      </c>
      <c r="I167">
        <v>4</v>
      </c>
      <c r="O167" s="4" t="s">
        <v>183</v>
      </c>
      <c r="P167" s="13">
        <v>25</v>
      </c>
      <c r="S167" s="1" t="s">
        <v>14</v>
      </c>
      <c r="U167" s="12">
        <v>0.3543299964</v>
      </c>
      <c r="V167" s="12">
        <v>0.23604942290412279</v>
      </c>
      <c r="W167" s="4" t="s">
        <v>130</v>
      </c>
      <c r="AA167" s="18"/>
    </row>
    <row r="168" spans="1:27" ht="12.75">
      <c r="A168" s="3" t="s">
        <v>140</v>
      </c>
      <c r="B168" s="4" t="s">
        <v>22</v>
      </c>
      <c r="C168" s="12">
        <f t="shared" si="4"/>
        <v>2.36</v>
      </c>
      <c r="D168" s="12">
        <v>2.36</v>
      </c>
      <c r="E168" s="9">
        <v>2.3</v>
      </c>
      <c r="F168">
        <v>6</v>
      </c>
      <c r="G168">
        <v>6</v>
      </c>
      <c r="O168" s="4" t="s">
        <v>183</v>
      </c>
      <c r="P168" s="13">
        <v>25</v>
      </c>
      <c r="S168" s="1" t="s">
        <v>14</v>
      </c>
      <c r="U168" s="12">
        <v>0.590549994</v>
      </c>
      <c r="V168" s="12">
        <v>2.38</v>
      </c>
      <c r="W168" s="4" t="s">
        <v>129</v>
      </c>
      <c r="AA168" s="18"/>
    </row>
    <row r="169" spans="1:27" ht="12.75">
      <c r="A169" s="3" t="s">
        <v>141</v>
      </c>
      <c r="B169" s="4" t="s">
        <v>22</v>
      </c>
      <c r="C169" s="12">
        <f t="shared" si="4"/>
        <v>2.36</v>
      </c>
      <c r="D169" s="12">
        <v>2.36</v>
      </c>
      <c r="E169" s="9">
        <v>2.3</v>
      </c>
      <c r="F169">
        <v>6</v>
      </c>
      <c r="G169">
        <v>6</v>
      </c>
      <c r="H169">
        <v>6</v>
      </c>
      <c r="O169" s="4" t="s">
        <v>183</v>
      </c>
      <c r="P169" s="13">
        <v>25</v>
      </c>
      <c r="S169" s="1" t="s">
        <v>14</v>
      </c>
      <c r="U169" s="12">
        <v>0.4724399952</v>
      </c>
      <c r="V169" s="12">
        <v>2.6</v>
      </c>
      <c r="W169" s="4" t="s">
        <v>129</v>
      </c>
      <c r="AA169" s="18"/>
    </row>
    <row r="170" spans="1:27" ht="12.75">
      <c r="A170" s="3" t="s">
        <v>142</v>
      </c>
      <c r="B170" s="4" t="s">
        <v>22</v>
      </c>
      <c r="C170" s="12">
        <f t="shared" si="4"/>
        <v>2.36</v>
      </c>
      <c r="D170" s="12">
        <v>2.36</v>
      </c>
      <c r="E170" s="9">
        <v>2.3</v>
      </c>
      <c r="F170">
        <v>6</v>
      </c>
      <c r="G170">
        <v>6</v>
      </c>
      <c r="H170">
        <v>6</v>
      </c>
      <c r="I170">
        <v>6</v>
      </c>
      <c r="O170" s="4" t="s">
        <v>183</v>
      </c>
      <c r="P170" s="13">
        <v>25</v>
      </c>
      <c r="S170" s="1" t="s">
        <v>14</v>
      </c>
      <c r="U170" s="12">
        <v>0.590549994</v>
      </c>
      <c r="V170" s="12">
        <v>2.71</v>
      </c>
      <c r="W170" s="4" t="s">
        <v>129</v>
      </c>
      <c r="AA170" s="18"/>
    </row>
    <row r="171" spans="1:27" ht="12.75">
      <c r="A171" s="3" t="s">
        <v>143</v>
      </c>
      <c r="B171" s="4" t="s">
        <v>22</v>
      </c>
      <c r="C171" s="12">
        <f t="shared" si="4"/>
        <v>0.98</v>
      </c>
      <c r="D171" s="12">
        <v>0.98</v>
      </c>
      <c r="E171" s="9">
        <v>0.98</v>
      </c>
      <c r="F171">
        <v>3</v>
      </c>
      <c r="G171">
        <v>3</v>
      </c>
      <c r="O171" s="4" t="s">
        <v>183</v>
      </c>
      <c r="P171" s="13">
        <v>39</v>
      </c>
      <c r="S171" s="1" t="s">
        <v>14</v>
      </c>
      <c r="U171" s="12">
        <v>0.39369999599999994</v>
      </c>
      <c r="V171" s="12">
        <v>0.18209526909746615</v>
      </c>
      <c r="W171" s="4" t="s">
        <v>146</v>
      </c>
      <c r="AA171" s="18"/>
    </row>
    <row r="172" spans="1:27" ht="12.75">
      <c r="A172" s="3" t="s">
        <v>144</v>
      </c>
      <c r="B172" s="4" t="s">
        <v>22</v>
      </c>
      <c r="C172" s="12">
        <f t="shared" si="4"/>
        <v>0.98</v>
      </c>
      <c r="D172" s="12">
        <v>0.98</v>
      </c>
      <c r="E172" s="9">
        <v>0.98</v>
      </c>
      <c r="F172">
        <v>3</v>
      </c>
      <c r="G172">
        <v>3</v>
      </c>
      <c r="H172">
        <v>3</v>
      </c>
      <c r="O172" s="4" t="s">
        <v>183</v>
      </c>
      <c r="P172" s="13">
        <v>39</v>
      </c>
      <c r="S172" s="1" t="s">
        <v>14</v>
      </c>
      <c r="U172" s="12">
        <v>0.2755899972</v>
      </c>
      <c r="V172" s="12">
        <v>0.20907234600079447</v>
      </c>
      <c r="W172" s="4" t="s">
        <v>146</v>
      </c>
      <c r="AA172" s="18"/>
    </row>
    <row r="173" spans="1:27" ht="12.75">
      <c r="A173" s="3" t="s">
        <v>145</v>
      </c>
      <c r="B173" s="4" t="s">
        <v>22</v>
      </c>
      <c r="C173" s="12">
        <f t="shared" si="4"/>
        <v>0.98</v>
      </c>
      <c r="D173" s="12">
        <v>0.98</v>
      </c>
      <c r="E173" s="9">
        <v>0.98</v>
      </c>
      <c r="F173">
        <v>3</v>
      </c>
      <c r="G173">
        <v>3</v>
      </c>
      <c r="H173">
        <v>3</v>
      </c>
      <c r="I173">
        <v>3</v>
      </c>
      <c r="O173" s="4" t="s">
        <v>183</v>
      </c>
      <c r="P173" s="13">
        <v>39</v>
      </c>
      <c r="S173" s="1" t="s">
        <v>14</v>
      </c>
      <c r="U173" s="12">
        <v>0.2755899972</v>
      </c>
      <c r="V173" s="12">
        <v>0.2225608844524586</v>
      </c>
      <c r="W173" s="4" t="s">
        <v>146</v>
      </c>
      <c r="AA173" s="18"/>
    </row>
    <row r="174" spans="1:27" ht="12.75">
      <c r="A174" s="3" t="s">
        <v>147</v>
      </c>
      <c r="B174" s="4" t="s">
        <v>22</v>
      </c>
      <c r="C174" s="12">
        <f t="shared" si="4"/>
        <v>0.98</v>
      </c>
      <c r="D174" s="12">
        <v>0.98</v>
      </c>
      <c r="E174" s="9">
        <v>0.98</v>
      </c>
      <c r="F174">
        <v>3</v>
      </c>
      <c r="G174">
        <v>3</v>
      </c>
      <c r="O174" s="4" t="s">
        <v>183</v>
      </c>
      <c r="P174" s="13">
        <v>39</v>
      </c>
      <c r="S174" s="1" t="s">
        <v>14</v>
      </c>
      <c r="V174" s="12">
        <v>0.15287010245219382</v>
      </c>
      <c r="W174" s="4" t="s">
        <v>146</v>
      </c>
      <c r="AA174" s="18"/>
    </row>
    <row r="175" spans="1:27" ht="12.75">
      <c r="A175" s="3" t="s">
        <v>148</v>
      </c>
      <c r="B175" s="4" t="s">
        <v>22</v>
      </c>
      <c r="C175" s="12">
        <f t="shared" si="4"/>
        <v>0.98</v>
      </c>
      <c r="D175" s="12">
        <v>0.98</v>
      </c>
      <c r="E175" s="9">
        <v>0.98</v>
      </c>
      <c r="F175">
        <v>3</v>
      </c>
      <c r="G175">
        <v>3</v>
      </c>
      <c r="H175">
        <v>3</v>
      </c>
      <c r="O175" s="4" t="s">
        <v>183</v>
      </c>
      <c r="P175" s="13">
        <v>39</v>
      </c>
      <c r="S175" s="1" t="s">
        <v>14</v>
      </c>
      <c r="V175" s="12">
        <v>0.16411055116191392</v>
      </c>
      <c r="W175" s="4" t="s">
        <v>146</v>
      </c>
      <c r="AA175" s="18"/>
    </row>
    <row r="176" spans="2:22" ht="12.75">
      <c r="B176" s="4" t="s">
        <v>25</v>
      </c>
      <c r="C176" s="12">
        <f t="shared" si="4"/>
        <v>2.4748737341529163</v>
      </c>
      <c r="D176" s="1">
        <v>1.75</v>
      </c>
      <c r="E176" s="9">
        <v>3</v>
      </c>
      <c r="F176">
        <v>8</v>
      </c>
      <c r="G176">
        <v>10</v>
      </c>
      <c r="N176" s="4" t="s">
        <v>30</v>
      </c>
      <c r="O176" s="4" t="s">
        <v>209</v>
      </c>
      <c r="P176" s="13">
        <v>55</v>
      </c>
      <c r="S176" s="1" t="s">
        <v>14</v>
      </c>
      <c r="T176" s="10">
        <v>9690</v>
      </c>
      <c r="U176" s="12">
        <v>1.45</v>
      </c>
      <c r="V176" s="1">
        <v>73</v>
      </c>
    </row>
    <row r="177" spans="2:22" ht="12.75">
      <c r="B177" s="4" t="s">
        <v>25</v>
      </c>
      <c r="C177" s="12">
        <f t="shared" si="4"/>
        <v>2.4748737341529163</v>
      </c>
      <c r="D177" s="1">
        <v>1.75</v>
      </c>
      <c r="E177" s="9">
        <v>3</v>
      </c>
      <c r="F177">
        <v>8</v>
      </c>
      <c r="G177">
        <v>10</v>
      </c>
      <c r="N177" s="4" t="s">
        <v>30</v>
      </c>
      <c r="O177" s="4" t="s">
        <v>209</v>
      </c>
      <c r="P177" s="13">
        <v>60</v>
      </c>
      <c r="S177" s="1" t="s">
        <v>14</v>
      </c>
      <c r="T177" s="10">
        <v>9085</v>
      </c>
      <c r="U177" s="12">
        <v>1.75</v>
      </c>
      <c r="V177" s="1">
        <v>65</v>
      </c>
    </row>
    <row r="178" spans="2:22" ht="12.75">
      <c r="B178" s="4" t="s">
        <v>25</v>
      </c>
      <c r="C178" s="12">
        <f t="shared" si="4"/>
        <v>2.4748737341529163</v>
      </c>
      <c r="D178" s="1">
        <v>1.75</v>
      </c>
      <c r="E178" s="9">
        <v>3</v>
      </c>
      <c r="F178">
        <v>8</v>
      </c>
      <c r="G178">
        <v>10</v>
      </c>
      <c r="N178" s="4" t="s">
        <v>30</v>
      </c>
      <c r="O178" s="4" t="s">
        <v>209</v>
      </c>
      <c r="P178" s="13">
        <v>62</v>
      </c>
      <c r="S178" s="1" t="s">
        <v>14</v>
      </c>
      <c r="T178" s="10">
        <v>12114</v>
      </c>
      <c r="U178" s="12">
        <v>2</v>
      </c>
      <c r="V178" s="1">
        <v>40</v>
      </c>
    </row>
    <row r="179" spans="2:22" ht="12.75">
      <c r="B179" s="4" t="s">
        <v>25</v>
      </c>
      <c r="C179" s="12">
        <f t="shared" si="4"/>
        <v>2.1213203435596424</v>
      </c>
      <c r="D179" s="1">
        <v>1.5</v>
      </c>
      <c r="E179" s="9">
        <v>3</v>
      </c>
      <c r="F179">
        <v>8</v>
      </c>
      <c r="G179">
        <v>10</v>
      </c>
      <c r="H179">
        <v>12</v>
      </c>
      <c r="N179" s="4" t="s">
        <v>30</v>
      </c>
      <c r="O179" s="4" t="s">
        <v>210</v>
      </c>
      <c r="P179" s="13">
        <v>14</v>
      </c>
      <c r="T179" s="10">
        <v>5500</v>
      </c>
      <c r="U179" s="12">
        <v>0.5</v>
      </c>
      <c r="V179" s="1">
        <v>47</v>
      </c>
    </row>
    <row r="180" spans="2:22" ht="12.75">
      <c r="B180" s="4" t="s">
        <v>25</v>
      </c>
      <c r="C180" s="12">
        <f t="shared" si="4"/>
        <v>2.1213203435596424</v>
      </c>
      <c r="D180" s="1">
        <v>1.5</v>
      </c>
      <c r="E180" s="9">
        <v>3</v>
      </c>
      <c r="F180">
        <v>10</v>
      </c>
      <c r="N180" s="4" t="s">
        <v>30</v>
      </c>
      <c r="O180" s="4" t="s">
        <v>210</v>
      </c>
      <c r="P180" s="13">
        <v>24</v>
      </c>
      <c r="T180" s="10">
        <v>5500</v>
      </c>
      <c r="U180" s="12">
        <v>0.75</v>
      </c>
      <c r="V180" s="1">
        <v>75</v>
      </c>
    </row>
    <row r="181" spans="2:22" ht="12.75">
      <c r="B181" s="4" t="s">
        <v>25</v>
      </c>
      <c r="C181" s="12">
        <f t="shared" si="4"/>
        <v>2.4748737341529163</v>
      </c>
      <c r="D181" s="1">
        <v>1.75</v>
      </c>
      <c r="E181" s="9">
        <v>3</v>
      </c>
      <c r="F181">
        <v>8</v>
      </c>
      <c r="N181" s="4" t="s">
        <v>45</v>
      </c>
      <c r="O181" s="4" t="s">
        <v>211</v>
      </c>
      <c r="T181" s="10">
        <v>10000</v>
      </c>
      <c r="U181" s="12">
        <v>0.3</v>
      </c>
      <c r="V181" s="1">
        <v>35</v>
      </c>
    </row>
    <row r="182" spans="2:22" ht="12.75">
      <c r="B182" s="4" t="s">
        <v>22</v>
      </c>
      <c r="C182" s="12">
        <f t="shared" si="4"/>
        <v>2.875</v>
      </c>
      <c r="D182" s="1">
        <f>2+7/8</f>
        <v>2.875</v>
      </c>
      <c r="E182" s="9">
        <v>3</v>
      </c>
      <c r="F182">
        <v>12</v>
      </c>
      <c r="G182">
        <v>14</v>
      </c>
      <c r="N182" s="4" t="s">
        <v>45</v>
      </c>
      <c r="O182" s="4" t="s">
        <v>211</v>
      </c>
      <c r="T182" s="10">
        <v>8000</v>
      </c>
      <c r="U182" s="12">
        <v>1</v>
      </c>
      <c r="V182" s="1">
        <v>42</v>
      </c>
    </row>
    <row r="183" spans="2:22" ht="12.75">
      <c r="B183" s="4" t="s">
        <v>22</v>
      </c>
      <c r="C183" s="12">
        <f t="shared" si="4"/>
        <v>2.875</v>
      </c>
      <c r="D183" s="1">
        <f>2+7/8</f>
        <v>2.875</v>
      </c>
      <c r="E183" s="9">
        <v>3</v>
      </c>
      <c r="F183">
        <v>12</v>
      </c>
      <c r="G183">
        <v>14</v>
      </c>
      <c r="N183" s="4" t="s">
        <v>45</v>
      </c>
      <c r="O183" s="4" t="s">
        <v>211</v>
      </c>
      <c r="T183" s="10">
        <v>3000</v>
      </c>
      <c r="U183" s="12">
        <v>1</v>
      </c>
      <c r="V183" s="1">
        <v>31</v>
      </c>
    </row>
    <row r="184" spans="2:22" ht="12.75">
      <c r="B184" s="4" t="s">
        <v>22</v>
      </c>
      <c r="C184" s="12">
        <f t="shared" si="4"/>
        <v>3</v>
      </c>
      <c r="D184" s="1">
        <v>3</v>
      </c>
      <c r="E184" s="9">
        <v>3</v>
      </c>
      <c r="F184">
        <v>8</v>
      </c>
      <c r="M184" s="4" t="s">
        <v>26</v>
      </c>
      <c r="N184" s="4" t="s">
        <v>33</v>
      </c>
      <c r="O184" s="4" t="s">
        <v>185</v>
      </c>
      <c r="P184" s="13">
        <v>27</v>
      </c>
      <c r="Q184" s="1">
        <v>75</v>
      </c>
      <c r="S184" s="1" t="s">
        <v>86</v>
      </c>
      <c r="T184" s="10">
        <v>4000</v>
      </c>
      <c r="U184" s="12">
        <v>0.8</v>
      </c>
      <c r="V184" s="1">
        <v>65</v>
      </c>
    </row>
    <row r="185" spans="2:22" ht="12.75">
      <c r="B185" s="4" t="s">
        <v>22</v>
      </c>
      <c r="C185" s="12">
        <f t="shared" si="4"/>
        <v>3</v>
      </c>
      <c r="D185" s="1">
        <v>3</v>
      </c>
      <c r="E185" s="9">
        <v>3</v>
      </c>
      <c r="F185">
        <v>8</v>
      </c>
      <c r="M185" s="4" t="s">
        <v>26</v>
      </c>
      <c r="N185" s="4" t="s">
        <v>33</v>
      </c>
      <c r="O185" s="4" t="s">
        <v>185</v>
      </c>
      <c r="P185" s="13">
        <v>23.5</v>
      </c>
      <c r="Q185" s="1">
        <v>75</v>
      </c>
      <c r="S185" s="1" t="s">
        <v>86</v>
      </c>
      <c r="T185" s="10">
        <v>8700</v>
      </c>
      <c r="U185" s="12">
        <v>0.8</v>
      </c>
      <c r="V185" s="1">
        <v>38</v>
      </c>
    </row>
    <row r="186" spans="2:22" ht="12.75">
      <c r="B186" s="4" t="s">
        <v>22</v>
      </c>
      <c r="C186" s="12">
        <f t="shared" si="4"/>
        <v>3</v>
      </c>
      <c r="D186" s="1">
        <v>3</v>
      </c>
      <c r="E186" s="9">
        <v>3</v>
      </c>
      <c r="F186">
        <v>8</v>
      </c>
      <c r="G186">
        <v>10</v>
      </c>
      <c r="H186">
        <v>12</v>
      </c>
      <c r="M186" s="4" t="s">
        <v>26</v>
      </c>
      <c r="N186" s="4" t="s">
        <v>33</v>
      </c>
      <c r="O186" s="4" t="s">
        <v>189</v>
      </c>
      <c r="P186" s="13">
        <v>10</v>
      </c>
      <c r="Q186" s="1">
        <v>26</v>
      </c>
      <c r="S186" s="1" t="s">
        <v>14</v>
      </c>
      <c r="T186" s="10">
        <v>6171</v>
      </c>
      <c r="U186" s="12">
        <v>1.12</v>
      </c>
      <c r="V186" s="1">
        <v>51</v>
      </c>
    </row>
    <row r="187" spans="2:22" ht="12.75">
      <c r="B187" s="4" t="s">
        <v>22</v>
      </c>
      <c r="C187" s="12">
        <f t="shared" si="4"/>
        <v>3</v>
      </c>
      <c r="D187" s="1">
        <v>3</v>
      </c>
      <c r="E187" s="9">
        <v>3</v>
      </c>
      <c r="F187">
        <v>8</v>
      </c>
      <c r="G187">
        <v>10</v>
      </c>
      <c r="H187">
        <v>12</v>
      </c>
      <c r="M187" s="4" t="s">
        <v>26</v>
      </c>
      <c r="N187" s="4" t="s">
        <v>33</v>
      </c>
      <c r="O187" s="4" t="s">
        <v>187</v>
      </c>
      <c r="P187" s="13">
        <v>17</v>
      </c>
      <c r="S187" s="1" t="s">
        <v>14</v>
      </c>
      <c r="T187" s="10">
        <v>5355</v>
      </c>
      <c r="U187" s="12">
        <v>1.13</v>
      </c>
      <c r="V187" s="1">
        <v>27</v>
      </c>
    </row>
    <row r="188" spans="2:22" ht="12.75">
      <c r="B188" s="4" t="s">
        <v>22</v>
      </c>
      <c r="C188" s="12">
        <f t="shared" si="4"/>
        <v>3</v>
      </c>
      <c r="D188" s="1">
        <v>3</v>
      </c>
      <c r="E188" s="9">
        <v>3</v>
      </c>
      <c r="F188">
        <v>8</v>
      </c>
      <c r="G188">
        <v>10</v>
      </c>
      <c r="H188">
        <v>12</v>
      </c>
      <c r="M188" s="4" t="s">
        <v>26</v>
      </c>
      <c r="N188" s="4" t="s">
        <v>33</v>
      </c>
      <c r="O188" s="4" t="s">
        <v>212</v>
      </c>
      <c r="P188" s="13">
        <v>8</v>
      </c>
      <c r="Q188" s="1">
        <v>20</v>
      </c>
      <c r="S188" s="1" t="s">
        <v>63</v>
      </c>
      <c r="T188" s="10">
        <v>5355</v>
      </c>
      <c r="U188" s="12">
        <v>1.35</v>
      </c>
      <c r="V188" s="1">
        <v>49</v>
      </c>
    </row>
    <row r="189" spans="2:22" ht="12.75">
      <c r="B189" s="4" t="s">
        <v>22</v>
      </c>
      <c r="C189" s="12">
        <f t="shared" si="4"/>
        <v>3</v>
      </c>
      <c r="D189" s="1">
        <v>3</v>
      </c>
      <c r="E189" s="9">
        <v>3</v>
      </c>
      <c r="F189">
        <v>8</v>
      </c>
      <c r="M189" s="4" t="s">
        <v>26</v>
      </c>
      <c r="N189" s="4" t="s">
        <v>33</v>
      </c>
      <c r="O189" s="4" t="s">
        <v>212</v>
      </c>
      <c r="P189" s="13">
        <v>9</v>
      </c>
      <c r="Q189" s="1">
        <v>33</v>
      </c>
      <c r="S189" s="1" t="s">
        <v>63</v>
      </c>
      <c r="T189" s="10">
        <v>4505</v>
      </c>
      <c r="U189" s="12">
        <v>1.65</v>
      </c>
      <c r="V189" s="1">
        <v>45</v>
      </c>
    </row>
    <row r="190" spans="2:22" ht="12.75">
      <c r="B190" s="4" t="s">
        <v>22</v>
      </c>
      <c r="C190" s="12">
        <f t="shared" si="4"/>
        <v>3</v>
      </c>
      <c r="D190" s="1">
        <v>3</v>
      </c>
      <c r="E190" s="9">
        <v>3</v>
      </c>
      <c r="F190">
        <v>8</v>
      </c>
      <c r="G190">
        <v>10</v>
      </c>
      <c r="H190">
        <v>12</v>
      </c>
      <c r="M190" s="4" t="s">
        <v>26</v>
      </c>
      <c r="N190" s="4" t="s">
        <v>33</v>
      </c>
      <c r="O190" s="4" t="s">
        <v>187</v>
      </c>
      <c r="P190" s="13">
        <v>16</v>
      </c>
      <c r="S190" s="1" t="s">
        <v>14</v>
      </c>
      <c r="T190" s="10">
        <v>6205</v>
      </c>
      <c r="U190" s="12">
        <v>1.78</v>
      </c>
      <c r="V190" s="1">
        <v>35</v>
      </c>
    </row>
    <row r="191" spans="2:22" ht="12.75">
      <c r="B191" s="4" t="s">
        <v>22</v>
      </c>
      <c r="C191" s="12">
        <f t="shared" si="4"/>
        <v>3</v>
      </c>
      <c r="D191" s="1">
        <v>3</v>
      </c>
      <c r="E191" s="9">
        <v>3</v>
      </c>
      <c r="F191">
        <v>10</v>
      </c>
      <c r="G191">
        <v>12</v>
      </c>
      <c r="M191" s="4" t="s">
        <v>26</v>
      </c>
      <c r="N191" s="4" t="s">
        <v>33</v>
      </c>
      <c r="O191" s="4" t="s">
        <v>212</v>
      </c>
      <c r="P191" s="13">
        <v>8</v>
      </c>
      <c r="Q191" s="1">
        <v>20</v>
      </c>
      <c r="S191" s="1" t="s">
        <v>63</v>
      </c>
      <c r="T191" s="10">
        <v>5780</v>
      </c>
      <c r="U191" s="12">
        <v>1.4</v>
      </c>
      <c r="V191" s="1">
        <v>55</v>
      </c>
    </row>
    <row r="192" spans="2:22" ht="12.75">
      <c r="B192" s="4" t="s">
        <v>22</v>
      </c>
      <c r="C192" s="12">
        <f t="shared" si="4"/>
        <v>3</v>
      </c>
      <c r="D192" s="1">
        <v>3</v>
      </c>
      <c r="E192" s="9">
        <v>3</v>
      </c>
      <c r="F192">
        <v>10</v>
      </c>
      <c r="G192">
        <v>12</v>
      </c>
      <c r="M192" s="4" t="s">
        <v>26</v>
      </c>
      <c r="N192" s="4" t="s">
        <v>33</v>
      </c>
      <c r="O192" s="4" t="s">
        <v>187</v>
      </c>
      <c r="P192" s="13">
        <v>16</v>
      </c>
      <c r="S192" s="1" t="s">
        <v>14</v>
      </c>
      <c r="T192" s="10">
        <v>5780</v>
      </c>
      <c r="U192" s="12">
        <v>1.53</v>
      </c>
      <c r="V192" s="1">
        <v>36</v>
      </c>
    </row>
    <row r="193" spans="2:22" ht="12.75">
      <c r="B193" s="4" t="s">
        <v>22</v>
      </c>
      <c r="C193" s="12">
        <f t="shared" si="4"/>
        <v>3</v>
      </c>
      <c r="D193" s="1">
        <v>3</v>
      </c>
      <c r="E193" s="9">
        <v>3</v>
      </c>
      <c r="F193">
        <v>10</v>
      </c>
      <c r="G193">
        <v>12</v>
      </c>
      <c r="M193" s="4" t="s">
        <v>26</v>
      </c>
      <c r="N193" s="4" t="s">
        <v>33</v>
      </c>
      <c r="O193" s="4" t="s">
        <v>189</v>
      </c>
      <c r="P193" s="13">
        <v>10</v>
      </c>
      <c r="Q193" s="1">
        <v>26</v>
      </c>
      <c r="S193" s="1" t="s">
        <v>14</v>
      </c>
      <c r="T193" s="10">
        <v>5348.2</v>
      </c>
      <c r="U193" s="12">
        <v>1.57</v>
      </c>
      <c r="V193" s="1">
        <v>51</v>
      </c>
    </row>
    <row r="194" spans="2:22" ht="12.75">
      <c r="B194" s="4" t="s">
        <v>22</v>
      </c>
      <c r="C194" s="12">
        <f t="shared" si="4"/>
        <v>3</v>
      </c>
      <c r="D194" s="1">
        <v>3</v>
      </c>
      <c r="E194" s="9">
        <v>3</v>
      </c>
      <c r="F194">
        <v>10</v>
      </c>
      <c r="G194">
        <v>12</v>
      </c>
      <c r="M194" s="4" t="s">
        <v>26</v>
      </c>
      <c r="N194" s="4" t="s">
        <v>33</v>
      </c>
      <c r="O194" s="4" t="s">
        <v>187</v>
      </c>
      <c r="P194" s="13">
        <v>15</v>
      </c>
      <c r="S194" s="1" t="s">
        <v>14</v>
      </c>
      <c r="T194" s="10">
        <v>5780</v>
      </c>
      <c r="U194" s="12">
        <v>1.6</v>
      </c>
      <c r="V194" s="1">
        <v>40</v>
      </c>
    </row>
    <row r="195" spans="2:22" ht="12.75">
      <c r="B195" s="4" t="s">
        <v>22</v>
      </c>
      <c r="C195" s="12">
        <f t="shared" si="4"/>
        <v>3</v>
      </c>
      <c r="D195" s="1">
        <v>3</v>
      </c>
      <c r="E195" s="9">
        <v>3</v>
      </c>
      <c r="F195">
        <v>12</v>
      </c>
      <c r="M195" s="4" t="s">
        <v>26</v>
      </c>
      <c r="N195" s="4" t="s">
        <v>33</v>
      </c>
      <c r="O195" s="4" t="s">
        <v>212</v>
      </c>
      <c r="P195" s="13">
        <v>8</v>
      </c>
      <c r="Q195" s="1">
        <v>33</v>
      </c>
      <c r="S195" s="1" t="s">
        <v>86</v>
      </c>
      <c r="T195" s="10">
        <v>6582.4</v>
      </c>
      <c r="U195" s="12">
        <v>1.6</v>
      </c>
      <c r="V195" s="1">
        <v>64</v>
      </c>
    </row>
    <row r="196" spans="2:22" ht="12.75">
      <c r="B196" s="4" t="s">
        <v>22</v>
      </c>
      <c r="C196" s="12">
        <f t="shared" si="4"/>
        <v>3</v>
      </c>
      <c r="D196" s="1">
        <v>3</v>
      </c>
      <c r="E196" s="9">
        <v>3</v>
      </c>
      <c r="F196">
        <v>12</v>
      </c>
      <c r="M196" s="4" t="s">
        <v>26</v>
      </c>
      <c r="N196" s="4" t="s">
        <v>33</v>
      </c>
      <c r="O196" s="4" t="s">
        <v>212</v>
      </c>
      <c r="P196" s="13">
        <v>10</v>
      </c>
      <c r="Q196" s="1">
        <v>67</v>
      </c>
      <c r="S196" s="1" t="s">
        <v>86</v>
      </c>
      <c r="T196" s="10">
        <v>5759.6</v>
      </c>
      <c r="U196" s="12">
        <v>1.6</v>
      </c>
      <c r="V196" s="1">
        <v>52.5</v>
      </c>
    </row>
    <row r="197" spans="2:22" ht="12.75">
      <c r="B197" s="4" t="s">
        <v>22</v>
      </c>
      <c r="C197" s="12">
        <f t="shared" si="4"/>
        <v>3</v>
      </c>
      <c r="D197" s="1">
        <v>3</v>
      </c>
      <c r="E197" s="9">
        <v>3</v>
      </c>
      <c r="F197">
        <v>12</v>
      </c>
      <c r="M197" s="4" t="s">
        <v>26</v>
      </c>
      <c r="N197" s="4" t="s">
        <v>33</v>
      </c>
      <c r="O197" s="4" t="s">
        <v>212</v>
      </c>
      <c r="P197" s="13">
        <v>10</v>
      </c>
      <c r="Q197" s="1">
        <v>67</v>
      </c>
      <c r="S197" s="1" t="s">
        <v>86</v>
      </c>
      <c r="T197" s="10">
        <v>6993.8</v>
      </c>
      <c r="U197" s="12">
        <v>1.65</v>
      </c>
      <c r="V197" s="1">
        <v>65</v>
      </c>
    </row>
    <row r="198" spans="2:22" ht="12.75">
      <c r="B198" s="4" t="s">
        <v>22</v>
      </c>
      <c r="C198" s="12">
        <f t="shared" si="4"/>
        <v>3</v>
      </c>
      <c r="D198" s="1">
        <v>3</v>
      </c>
      <c r="E198" s="9">
        <v>3</v>
      </c>
      <c r="F198">
        <v>12</v>
      </c>
      <c r="M198" s="4" t="s">
        <v>26</v>
      </c>
      <c r="N198" s="4" t="s">
        <v>33</v>
      </c>
      <c r="O198" s="4" t="s">
        <v>212</v>
      </c>
      <c r="P198" s="13">
        <v>10</v>
      </c>
      <c r="Q198" s="1">
        <v>67</v>
      </c>
      <c r="S198" s="1" t="s">
        <v>86</v>
      </c>
      <c r="T198" s="10">
        <v>3291.2</v>
      </c>
      <c r="U198" s="12">
        <v>1.9</v>
      </c>
      <c r="V198" s="1">
        <v>101</v>
      </c>
    </row>
    <row r="199" spans="2:22" ht="12.75">
      <c r="B199" s="4" t="s">
        <v>22</v>
      </c>
      <c r="C199" s="12">
        <f t="shared" si="4"/>
        <v>3</v>
      </c>
      <c r="D199" s="1">
        <v>3</v>
      </c>
      <c r="E199" s="9">
        <v>3</v>
      </c>
      <c r="F199">
        <v>14</v>
      </c>
      <c r="M199" s="4" t="s">
        <v>26</v>
      </c>
      <c r="N199" s="4" t="s">
        <v>33</v>
      </c>
      <c r="O199" s="4" t="s">
        <v>187</v>
      </c>
      <c r="P199" s="13">
        <v>16</v>
      </c>
      <c r="S199" s="1" t="s">
        <v>14</v>
      </c>
      <c r="T199" s="10">
        <v>5780</v>
      </c>
      <c r="U199" s="12">
        <v>1.19</v>
      </c>
      <c r="V199" s="1">
        <v>42</v>
      </c>
    </row>
    <row r="200" spans="2:22" ht="12.75">
      <c r="B200" s="4" t="s">
        <v>22</v>
      </c>
      <c r="C200" s="12">
        <f t="shared" si="4"/>
        <v>3</v>
      </c>
      <c r="D200" s="1">
        <v>3</v>
      </c>
      <c r="E200" s="9">
        <v>3</v>
      </c>
      <c r="F200">
        <v>14</v>
      </c>
      <c r="M200" s="4" t="s">
        <v>26</v>
      </c>
      <c r="N200" s="4" t="s">
        <v>33</v>
      </c>
      <c r="O200" s="4" t="s">
        <v>185</v>
      </c>
      <c r="P200" s="13">
        <v>27</v>
      </c>
      <c r="Q200" s="1">
        <v>75</v>
      </c>
      <c r="S200" s="1" t="s">
        <v>86</v>
      </c>
      <c r="T200" s="10">
        <v>5500</v>
      </c>
      <c r="U200" s="12">
        <v>1.4</v>
      </c>
      <c r="V200" s="1">
        <v>65</v>
      </c>
    </row>
    <row r="201" spans="2:22" ht="12.75">
      <c r="B201" s="4" t="s">
        <v>22</v>
      </c>
      <c r="C201" s="12">
        <f t="shared" si="4"/>
        <v>3</v>
      </c>
      <c r="D201" s="1">
        <v>3</v>
      </c>
      <c r="E201" s="9">
        <v>3</v>
      </c>
      <c r="F201">
        <v>14</v>
      </c>
      <c r="M201" s="4" t="s">
        <v>26</v>
      </c>
      <c r="N201" s="4" t="s">
        <v>33</v>
      </c>
      <c r="O201" s="4" t="s">
        <v>185</v>
      </c>
      <c r="P201" s="13">
        <v>23</v>
      </c>
      <c r="Q201" s="1">
        <v>75</v>
      </c>
      <c r="S201" s="1" t="s">
        <v>86</v>
      </c>
      <c r="T201" s="10">
        <v>8000</v>
      </c>
      <c r="U201" s="12">
        <v>1.4</v>
      </c>
      <c r="V201" s="1">
        <v>35</v>
      </c>
    </row>
    <row r="202" spans="2:22" ht="12.75">
      <c r="B202" s="4" t="s">
        <v>22</v>
      </c>
      <c r="C202" s="12">
        <f t="shared" si="4"/>
        <v>3</v>
      </c>
      <c r="D202" s="1">
        <v>3</v>
      </c>
      <c r="E202" s="9">
        <v>3</v>
      </c>
      <c r="F202">
        <v>14</v>
      </c>
      <c r="M202" s="4" t="s">
        <v>26</v>
      </c>
      <c r="N202" s="4" t="s">
        <v>33</v>
      </c>
      <c r="O202" s="4" t="s">
        <v>187</v>
      </c>
      <c r="P202" s="13">
        <v>15</v>
      </c>
      <c r="S202" s="1" t="s">
        <v>14</v>
      </c>
      <c r="T202" s="10">
        <v>5780</v>
      </c>
      <c r="U202" s="12">
        <v>1.53</v>
      </c>
      <c r="V202" s="1">
        <v>42</v>
      </c>
    </row>
    <row r="203" spans="2:22" ht="12.75">
      <c r="B203" s="4" t="s">
        <v>22</v>
      </c>
      <c r="C203" s="12">
        <f t="shared" si="4"/>
        <v>3</v>
      </c>
      <c r="D203" s="1">
        <v>3</v>
      </c>
      <c r="E203" s="9">
        <v>3</v>
      </c>
      <c r="F203">
        <v>14</v>
      </c>
      <c r="M203" s="4" t="s">
        <v>26</v>
      </c>
      <c r="N203" s="4" t="s">
        <v>33</v>
      </c>
      <c r="O203" s="4" t="s">
        <v>189</v>
      </c>
      <c r="P203" s="13">
        <v>10</v>
      </c>
      <c r="Q203" s="1">
        <v>26</v>
      </c>
      <c r="S203" s="1" t="s">
        <v>14</v>
      </c>
      <c r="T203" s="10">
        <v>4936.8</v>
      </c>
      <c r="U203" s="12">
        <v>1.75</v>
      </c>
      <c r="V203" s="1">
        <v>42</v>
      </c>
    </row>
    <row r="204" spans="2:22" ht="12.75">
      <c r="B204" s="4" t="s">
        <v>22</v>
      </c>
      <c r="C204" s="12">
        <f t="shared" si="4"/>
        <v>2.875</v>
      </c>
      <c r="D204" s="1">
        <v>2.875</v>
      </c>
      <c r="E204" s="9">
        <v>3.2</v>
      </c>
      <c r="F204">
        <v>8</v>
      </c>
      <c r="M204" s="4" t="s">
        <v>10</v>
      </c>
      <c r="N204" s="4" t="s">
        <v>11</v>
      </c>
      <c r="O204" s="4" t="s">
        <v>185</v>
      </c>
      <c r="P204" s="13">
        <v>9.5</v>
      </c>
      <c r="Q204" s="1">
        <v>24</v>
      </c>
      <c r="S204" s="1" t="s">
        <v>76</v>
      </c>
      <c r="T204" s="10">
        <v>1700</v>
      </c>
      <c r="U204" s="12">
        <v>0.8409178989012631</v>
      </c>
      <c r="V204" s="1">
        <v>23</v>
      </c>
    </row>
    <row r="205" spans="2:22" ht="12.75">
      <c r="B205" s="4" t="s">
        <v>22</v>
      </c>
      <c r="C205" s="12">
        <f t="shared" si="4"/>
        <v>2.875</v>
      </c>
      <c r="D205" s="1">
        <v>2.875</v>
      </c>
      <c r="E205" s="9">
        <v>3.2</v>
      </c>
      <c r="F205">
        <v>8</v>
      </c>
      <c r="M205" s="4" t="s">
        <v>10</v>
      </c>
      <c r="N205" s="4" t="s">
        <v>11</v>
      </c>
      <c r="O205" s="4" t="s">
        <v>185</v>
      </c>
      <c r="P205" s="13">
        <v>14</v>
      </c>
      <c r="Q205" s="1">
        <v>37</v>
      </c>
      <c r="S205" s="1" t="s">
        <v>76</v>
      </c>
      <c r="T205" s="10">
        <v>6000</v>
      </c>
      <c r="U205" s="12">
        <v>0.8996261886291624</v>
      </c>
      <c r="V205" s="1">
        <v>38</v>
      </c>
    </row>
    <row r="206" spans="2:23" ht="12.75">
      <c r="B206" s="4" t="s">
        <v>22</v>
      </c>
      <c r="C206" s="12">
        <f t="shared" si="4"/>
        <v>2.875</v>
      </c>
      <c r="D206" s="1">
        <v>2.875</v>
      </c>
      <c r="E206" s="9">
        <v>3.1875</v>
      </c>
      <c r="F206">
        <v>8</v>
      </c>
      <c r="M206" s="4" t="s">
        <v>10</v>
      </c>
      <c r="N206" s="4" t="s">
        <v>11</v>
      </c>
      <c r="O206" s="4" t="s">
        <v>189</v>
      </c>
      <c r="P206" s="13">
        <v>18.1</v>
      </c>
      <c r="Q206" s="1">
        <v>40</v>
      </c>
      <c r="S206" s="1" t="s">
        <v>74</v>
      </c>
      <c r="T206" s="10">
        <v>5610</v>
      </c>
      <c r="U206" s="12">
        <v>0.95</v>
      </c>
      <c r="V206" s="1">
        <v>34</v>
      </c>
      <c r="W206" s="4" t="s">
        <v>77</v>
      </c>
    </row>
    <row r="207" spans="2:22" ht="12.75">
      <c r="B207" s="4" t="s">
        <v>22</v>
      </c>
      <c r="C207" s="12">
        <f t="shared" si="4"/>
        <v>2.875</v>
      </c>
      <c r="D207" s="1">
        <v>2.875</v>
      </c>
      <c r="E207" s="9">
        <v>3.1875</v>
      </c>
      <c r="F207">
        <v>8</v>
      </c>
      <c r="M207" s="4" t="s">
        <v>10</v>
      </c>
      <c r="N207" s="4" t="s">
        <v>11</v>
      </c>
      <c r="O207" s="4" t="s">
        <v>189</v>
      </c>
      <c r="P207" s="13">
        <v>22.5</v>
      </c>
      <c r="Q207" s="1">
        <v>40</v>
      </c>
      <c r="S207" s="1" t="s">
        <v>74</v>
      </c>
      <c r="T207" s="10">
        <v>6600</v>
      </c>
      <c r="U207" s="12">
        <v>0.9769675719070647</v>
      </c>
      <c r="V207" s="1">
        <v>42</v>
      </c>
    </row>
    <row r="208" spans="2:22" ht="12.75">
      <c r="B208" s="4" t="s">
        <v>22</v>
      </c>
      <c r="C208" s="12">
        <f t="shared" si="4"/>
        <v>2.875</v>
      </c>
      <c r="D208" s="1">
        <v>2.875</v>
      </c>
      <c r="E208" s="9">
        <v>3.1875</v>
      </c>
      <c r="F208">
        <v>8</v>
      </c>
      <c r="M208" s="4" t="s">
        <v>10</v>
      </c>
      <c r="N208" s="4" t="s">
        <v>11</v>
      </c>
      <c r="O208" s="4" t="s">
        <v>185</v>
      </c>
      <c r="P208" s="13">
        <v>17</v>
      </c>
      <c r="Q208" s="1">
        <v>45</v>
      </c>
      <c r="S208" s="1" t="s">
        <v>76</v>
      </c>
      <c r="T208" s="10">
        <v>5610</v>
      </c>
      <c r="U208" s="12">
        <v>0.98</v>
      </c>
      <c r="V208" s="1">
        <v>69</v>
      </c>
    </row>
    <row r="209" spans="2:22" ht="12.75">
      <c r="B209" s="4" t="s">
        <v>22</v>
      </c>
      <c r="C209" s="12">
        <f t="shared" si="4"/>
        <v>2.875</v>
      </c>
      <c r="D209" s="1">
        <v>2.875</v>
      </c>
      <c r="E209" s="9">
        <v>3.2</v>
      </c>
      <c r="F209">
        <v>8</v>
      </c>
      <c r="M209" s="4" t="s">
        <v>10</v>
      </c>
      <c r="N209" s="4" t="s">
        <v>11</v>
      </c>
      <c r="O209" s="4" t="s">
        <v>185</v>
      </c>
      <c r="P209" s="13">
        <v>26</v>
      </c>
      <c r="Q209" s="1">
        <v>75</v>
      </c>
      <c r="S209" s="1" t="s">
        <v>86</v>
      </c>
      <c r="T209" s="10">
        <v>6600</v>
      </c>
      <c r="U209" s="12">
        <v>0.9850200645970159</v>
      </c>
      <c r="V209" s="1">
        <v>38</v>
      </c>
    </row>
    <row r="210" spans="2:22" ht="12.75">
      <c r="B210" s="4" t="s">
        <v>22</v>
      </c>
      <c r="C210" s="12">
        <f t="shared" si="4"/>
        <v>2.875</v>
      </c>
      <c r="D210" s="1">
        <v>2.875</v>
      </c>
      <c r="E210" s="9">
        <v>3.2</v>
      </c>
      <c r="F210">
        <v>8</v>
      </c>
      <c r="G210">
        <v>10</v>
      </c>
      <c r="H210">
        <v>12</v>
      </c>
      <c r="M210" s="4" t="s">
        <v>10</v>
      </c>
      <c r="N210" s="4" t="s">
        <v>11</v>
      </c>
      <c r="O210" s="4" t="s">
        <v>185</v>
      </c>
      <c r="P210" s="13">
        <v>12</v>
      </c>
      <c r="Q210" s="1">
        <v>31</v>
      </c>
      <c r="S210" s="1" t="s">
        <v>76</v>
      </c>
      <c r="T210" s="10">
        <v>7300</v>
      </c>
      <c r="U210" s="12">
        <v>1.1191019849025325</v>
      </c>
      <c r="V210" s="1">
        <v>53</v>
      </c>
    </row>
    <row r="211" spans="2:22" ht="12.75">
      <c r="B211" s="4" t="s">
        <v>22</v>
      </c>
      <c r="C211" s="12">
        <f t="shared" si="4"/>
        <v>2.875</v>
      </c>
      <c r="D211" s="1">
        <v>2.875</v>
      </c>
      <c r="E211" s="9">
        <v>3.1875</v>
      </c>
      <c r="F211">
        <v>8</v>
      </c>
      <c r="G211">
        <v>10</v>
      </c>
      <c r="H211">
        <v>12</v>
      </c>
      <c r="M211" s="4" t="s">
        <v>10</v>
      </c>
      <c r="N211" s="4" t="s">
        <v>11</v>
      </c>
      <c r="O211" s="4" t="s">
        <v>189</v>
      </c>
      <c r="P211" s="13">
        <v>19.5</v>
      </c>
      <c r="Q211" s="1">
        <v>40</v>
      </c>
      <c r="S211" s="1" t="s">
        <v>74</v>
      </c>
      <c r="T211" s="10">
        <v>3600</v>
      </c>
      <c r="U211" s="12">
        <v>1.1387650484477618</v>
      </c>
      <c r="V211" s="1">
        <v>38</v>
      </c>
    </row>
    <row r="212" spans="2:22" ht="12.75">
      <c r="B212" s="4" t="s">
        <v>22</v>
      </c>
      <c r="C212" s="12">
        <f t="shared" si="4"/>
        <v>2.875</v>
      </c>
      <c r="D212" s="1">
        <v>2.875</v>
      </c>
      <c r="E212" s="9">
        <v>3.1875</v>
      </c>
      <c r="F212">
        <v>8</v>
      </c>
      <c r="G212">
        <v>10</v>
      </c>
      <c r="H212">
        <v>12</v>
      </c>
      <c r="M212" s="4" t="s">
        <v>10</v>
      </c>
      <c r="N212" s="4" t="s">
        <v>11</v>
      </c>
      <c r="O212" s="4" t="s">
        <v>185</v>
      </c>
      <c r="P212" s="13">
        <v>6.4</v>
      </c>
      <c r="Q212" s="1">
        <v>21</v>
      </c>
      <c r="S212" s="1" t="s">
        <v>76</v>
      </c>
      <c r="T212" s="10">
        <v>5865</v>
      </c>
      <c r="U212" s="12">
        <v>1.2</v>
      </c>
      <c r="V212" s="1">
        <v>57</v>
      </c>
    </row>
    <row r="213" spans="2:22" ht="12.75">
      <c r="B213" s="4" t="s">
        <v>22</v>
      </c>
      <c r="C213" s="12">
        <f t="shared" si="4"/>
        <v>2.875</v>
      </c>
      <c r="D213" s="1">
        <v>2.875</v>
      </c>
      <c r="E213" s="9">
        <v>3.1875</v>
      </c>
      <c r="F213">
        <v>8</v>
      </c>
      <c r="G213">
        <v>10</v>
      </c>
      <c r="H213">
        <v>12</v>
      </c>
      <c r="M213" s="4" t="s">
        <v>10</v>
      </c>
      <c r="N213" s="4" t="s">
        <v>11</v>
      </c>
      <c r="O213" s="4" t="s">
        <v>189</v>
      </c>
      <c r="P213" s="13">
        <v>7.5</v>
      </c>
      <c r="Q213" s="1">
        <v>26</v>
      </c>
      <c r="S213" s="1" t="s">
        <v>14</v>
      </c>
      <c r="T213" s="10">
        <v>5610</v>
      </c>
      <c r="U213" s="12">
        <v>1.38</v>
      </c>
      <c r="V213" s="1">
        <v>38</v>
      </c>
    </row>
    <row r="214" spans="2:22" ht="12.75">
      <c r="B214" s="4" t="s">
        <v>22</v>
      </c>
      <c r="C214" s="12">
        <f t="shared" si="4"/>
        <v>2.875</v>
      </c>
      <c r="D214" s="1">
        <v>2.875</v>
      </c>
      <c r="E214" s="9">
        <v>3.1875</v>
      </c>
      <c r="F214">
        <v>10</v>
      </c>
      <c r="G214">
        <v>12</v>
      </c>
      <c r="M214" s="4" t="s">
        <v>10</v>
      </c>
      <c r="N214" s="4" t="s">
        <v>11</v>
      </c>
      <c r="O214" s="4" t="s">
        <v>189</v>
      </c>
      <c r="P214" s="13">
        <v>14.5</v>
      </c>
      <c r="Q214" s="1">
        <v>27</v>
      </c>
      <c r="S214" s="1" t="s">
        <v>14</v>
      </c>
      <c r="T214" s="10">
        <v>3300</v>
      </c>
      <c r="U214" s="12">
        <v>1.227622645772132</v>
      </c>
      <c r="V214" s="1">
        <v>47</v>
      </c>
    </row>
    <row r="215" spans="2:22" ht="12.75">
      <c r="B215" s="4" t="s">
        <v>22</v>
      </c>
      <c r="C215" s="12">
        <f t="shared" si="4"/>
        <v>2.875</v>
      </c>
      <c r="D215" s="1">
        <v>2.875</v>
      </c>
      <c r="E215" s="9">
        <v>3.2</v>
      </c>
      <c r="F215">
        <v>10</v>
      </c>
      <c r="G215">
        <v>12</v>
      </c>
      <c r="M215" s="4" t="s">
        <v>10</v>
      </c>
      <c r="N215" s="4" t="s">
        <v>11</v>
      </c>
      <c r="O215" s="4" t="s">
        <v>185</v>
      </c>
      <c r="P215" s="13">
        <v>12.25</v>
      </c>
      <c r="Q215" s="1">
        <v>31</v>
      </c>
      <c r="S215" s="1" t="s">
        <v>76</v>
      </c>
      <c r="T215" s="10">
        <v>7100</v>
      </c>
      <c r="U215" s="12">
        <v>1.2307593725757757</v>
      </c>
      <c r="V215" s="1">
        <v>57</v>
      </c>
    </row>
    <row r="216" spans="2:22" ht="12.75">
      <c r="B216" s="4" t="s">
        <v>22</v>
      </c>
      <c r="C216" s="12">
        <f t="shared" si="4"/>
        <v>2.875</v>
      </c>
      <c r="D216" s="1">
        <v>2.875</v>
      </c>
      <c r="E216" s="9">
        <v>3.1875</v>
      </c>
      <c r="F216">
        <v>10</v>
      </c>
      <c r="G216">
        <v>12</v>
      </c>
      <c r="M216" s="4" t="s">
        <v>10</v>
      </c>
      <c r="N216" s="4" t="s">
        <v>11</v>
      </c>
      <c r="O216" s="4" t="s">
        <v>185</v>
      </c>
      <c r="P216" s="13">
        <v>5</v>
      </c>
      <c r="Q216" s="1">
        <v>21</v>
      </c>
      <c r="S216" s="1" t="s">
        <v>76</v>
      </c>
      <c r="T216" s="10">
        <v>5865</v>
      </c>
      <c r="U216" s="12">
        <v>1.25</v>
      </c>
      <c r="V216" s="1">
        <v>60</v>
      </c>
    </row>
    <row r="217" spans="2:22" ht="12.75">
      <c r="B217" s="4" t="s">
        <v>22</v>
      </c>
      <c r="C217" s="12">
        <f t="shared" si="4"/>
        <v>2.875</v>
      </c>
      <c r="D217" s="1">
        <v>2.875</v>
      </c>
      <c r="E217" s="9">
        <v>3.1875</v>
      </c>
      <c r="F217">
        <v>10</v>
      </c>
      <c r="G217">
        <v>12</v>
      </c>
      <c r="M217" s="4" t="s">
        <v>10</v>
      </c>
      <c r="N217" s="4" t="s">
        <v>11</v>
      </c>
      <c r="O217" s="4" t="s">
        <v>189</v>
      </c>
      <c r="P217" s="13">
        <v>5.5</v>
      </c>
      <c r="Q217" s="1">
        <v>26</v>
      </c>
      <c r="S217" s="1" t="s">
        <v>14</v>
      </c>
      <c r="T217" s="10">
        <v>5610</v>
      </c>
      <c r="U217" s="12">
        <v>1.42</v>
      </c>
      <c r="V217" s="1">
        <v>45</v>
      </c>
    </row>
    <row r="218" spans="2:22" ht="12.75">
      <c r="B218" s="4" t="s">
        <v>22</v>
      </c>
      <c r="C218" s="12">
        <f t="shared" si="4"/>
        <v>2.875</v>
      </c>
      <c r="D218" s="1">
        <v>2.875</v>
      </c>
      <c r="E218" s="9">
        <v>3.2</v>
      </c>
      <c r="F218">
        <v>14</v>
      </c>
      <c r="M218" s="4" t="s">
        <v>10</v>
      </c>
      <c r="N218" s="4" t="s">
        <v>11</v>
      </c>
      <c r="O218" s="4" t="s">
        <v>185</v>
      </c>
      <c r="P218" s="13">
        <v>9.5</v>
      </c>
      <c r="Q218" s="1">
        <v>24</v>
      </c>
      <c r="S218" s="1" t="s">
        <v>76</v>
      </c>
      <c r="T218" s="10">
        <v>2700</v>
      </c>
      <c r="U218" s="12">
        <v>1.4266855862399543</v>
      </c>
      <c r="V218" s="1">
        <v>15</v>
      </c>
    </row>
    <row r="219" spans="2:22" ht="12.75">
      <c r="B219" s="4" t="s">
        <v>22</v>
      </c>
      <c r="C219" s="12">
        <f t="shared" si="4"/>
        <v>2.875</v>
      </c>
      <c r="D219" s="1">
        <v>2.875</v>
      </c>
      <c r="E219" s="9">
        <v>3.2</v>
      </c>
      <c r="F219">
        <v>14</v>
      </c>
      <c r="M219" s="4" t="s">
        <v>10</v>
      </c>
      <c r="N219" s="4" t="s">
        <v>11</v>
      </c>
      <c r="O219" s="4" t="s">
        <v>185</v>
      </c>
      <c r="P219" s="13">
        <v>11.6</v>
      </c>
      <c r="Q219" s="1">
        <v>31</v>
      </c>
      <c r="S219" s="1" t="s">
        <v>76</v>
      </c>
      <c r="T219" s="10">
        <v>6600</v>
      </c>
      <c r="U219" s="12">
        <v>1.5129596183855467</v>
      </c>
      <c r="V219" s="1">
        <v>52</v>
      </c>
    </row>
    <row r="220" spans="2:22" ht="12.75">
      <c r="B220" s="4" t="s">
        <v>22</v>
      </c>
      <c r="C220" s="12">
        <f aca="true" t="shared" si="5" ref="C220:C285">IF(B220="SQR",SQRT(2*(D220^2)),D220)</f>
        <v>2.875</v>
      </c>
      <c r="D220" s="1">
        <v>2.875</v>
      </c>
      <c r="E220" s="9">
        <v>3.1875</v>
      </c>
      <c r="F220">
        <v>14</v>
      </c>
      <c r="M220" s="4" t="s">
        <v>10</v>
      </c>
      <c r="N220" s="4" t="s">
        <v>11</v>
      </c>
      <c r="O220" s="4" t="s">
        <v>189</v>
      </c>
      <c r="P220" s="13">
        <v>21.5</v>
      </c>
      <c r="S220" s="1" t="s">
        <v>74</v>
      </c>
      <c r="T220" s="10">
        <v>6600</v>
      </c>
      <c r="U220" s="12">
        <v>1.516761144004291</v>
      </c>
      <c r="V220" s="1">
        <v>29</v>
      </c>
    </row>
    <row r="221" spans="2:22" ht="12.75">
      <c r="B221" s="4" t="s">
        <v>22</v>
      </c>
      <c r="C221" s="12">
        <f t="shared" si="5"/>
        <v>2.875</v>
      </c>
      <c r="D221" s="1">
        <v>2.875</v>
      </c>
      <c r="E221" s="9">
        <v>3.1875</v>
      </c>
      <c r="F221">
        <v>14</v>
      </c>
      <c r="M221" s="4" t="s">
        <v>10</v>
      </c>
      <c r="N221" s="4" t="s">
        <v>11</v>
      </c>
      <c r="O221" s="4" t="s">
        <v>189</v>
      </c>
      <c r="P221" s="13">
        <v>3.1</v>
      </c>
      <c r="Q221" s="1">
        <v>50</v>
      </c>
      <c r="S221" s="1" t="s">
        <v>14</v>
      </c>
      <c r="T221" s="10">
        <v>5270</v>
      </c>
      <c r="U221" s="12">
        <v>1.72</v>
      </c>
      <c r="V221" s="1">
        <v>57</v>
      </c>
    </row>
    <row r="222" spans="2:22" ht="12.75">
      <c r="B222" s="4" t="s">
        <v>22</v>
      </c>
      <c r="C222" s="12">
        <f t="shared" si="5"/>
        <v>2.875</v>
      </c>
      <c r="D222" s="1">
        <v>2.875</v>
      </c>
      <c r="E222" s="9">
        <v>3.1875</v>
      </c>
      <c r="F222">
        <v>14</v>
      </c>
      <c r="M222" s="4" t="s">
        <v>10</v>
      </c>
      <c r="N222" s="4" t="s">
        <v>11</v>
      </c>
      <c r="O222" s="4" t="s">
        <v>189</v>
      </c>
      <c r="P222" s="13">
        <v>3.2</v>
      </c>
      <c r="Q222" s="1">
        <v>50</v>
      </c>
      <c r="S222" s="1" t="s">
        <v>14</v>
      </c>
      <c r="T222" s="10">
        <v>5610</v>
      </c>
      <c r="U222" s="12">
        <v>1.82</v>
      </c>
      <c r="V222" s="1">
        <v>54</v>
      </c>
    </row>
    <row r="223" spans="1:23" ht="12.75">
      <c r="A223" s="3" t="s">
        <v>36</v>
      </c>
      <c r="B223" s="4" t="s">
        <v>22</v>
      </c>
      <c r="C223" s="12">
        <f t="shared" si="5"/>
        <v>3</v>
      </c>
      <c r="D223" s="1">
        <v>3</v>
      </c>
      <c r="E223" s="9">
        <v>3</v>
      </c>
      <c r="F223">
        <v>12</v>
      </c>
      <c r="M223" s="4" t="s">
        <v>26</v>
      </c>
      <c r="N223" s="4" t="s">
        <v>33</v>
      </c>
      <c r="O223" s="4" t="s">
        <v>214</v>
      </c>
      <c r="P223" s="13">
        <v>11</v>
      </c>
      <c r="Q223" s="1">
        <v>41</v>
      </c>
      <c r="S223" s="1" t="s">
        <v>14</v>
      </c>
      <c r="T223" s="10">
        <v>7300</v>
      </c>
      <c r="U223" s="12">
        <v>2.25</v>
      </c>
      <c r="V223" s="1">
        <v>74</v>
      </c>
      <c r="W223" s="4" t="s">
        <v>38</v>
      </c>
    </row>
    <row r="224" spans="2:22" ht="12.75">
      <c r="B224" s="4" t="s">
        <v>25</v>
      </c>
      <c r="C224" s="12">
        <f t="shared" si="5"/>
        <v>2.1213203435596424</v>
      </c>
      <c r="D224" s="1">
        <v>1.5</v>
      </c>
      <c r="E224" s="9">
        <v>3</v>
      </c>
      <c r="F224">
        <v>10</v>
      </c>
      <c r="M224" s="4" t="s">
        <v>26</v>
      </c>
      <c r="N224" s="4" t="s">
        <v>30</v>
      </c>
      <c r="O224" s="4" t="s">
        <v>216</v>
      </c>
      <c r="P224" s="13">
        <v>19</v>
      </c>
      <c r="T224" s="10">
        <v>1450</v>
      </c>
      <c r="U224" s="12">
        <v>0.8</v>
      </c>
      <c r="V224" s="1">
        <v>18</v>
      </c>
    </row>
    <row r="225" spans="2:22" ht="12.75">
      <c r="B225" s="4" t="s">
        <v>25</v>
      </c>
      <c r="C225" s="12">
        <f t="shared" si="5"/>
        <v>2.1213203435596424</v>
      </c>
      <c r="D225" s="1">
        <v>1.5</v>
      </c>
      <c r="E225" s="9">
        <v>3</v>
      </c>
      <c r="F225">
        <v>10</v>
      </c>
      <c r="M225" s="4" t="s">
        <v>26</v>
      </c>
      <c r="N225" s="4" t="s">
        <v>30</v>
      </c>
      <c r="O225" s="4" t="s">
        <v>216</v>
      </c>
      <c r="P225" s="13">
        <v>19</v>
      </c>
      <c r="T225" s="10">
        <v>875</v>
      </c>
      <c r="U225" s="12">
        <v>0.8</v>
      </c>
      <c r="V225" s="1">
        <v>9</v>
      </c>
    </row>
    <row r="226" spans="2:22" ht="12.75">
      <c r="B226" s="4" t="s">
        <v>25</v>
      </c>
      <c r="C226" s="12">
        <f t="shared" si="5"/>
        <v>2.1213203435596424</v>
      </c>
      <c r="D226" s="1">
        <v>1.5</v>
      </c>
      <c r="E226" s="9">
        <v>3</v>
      </c>
      <c r="F226">
        <v>10</v>
      </c>
      <c r="M226" s="4" t="s">
        <v>26</v>
      </c>
      <c r="N226" s="4" t="s">
        <v>30</v>
      </c>
      <c r="O226" s="4" t="s">
        <v>216</v>
      </c>
      <c r="P226" s="13">
        <v>19</v>
      </c>
      <c r="T226" s="10">
        <v>1800</v>
      </c>
      <c r="U226" s="12">
        <v>0.8</v>
      </c>
      <c r="V226" s="1">
        <v>20</v>
      </c>
    </row>
    <row r="227" spans="2:22" ht="12.75">
      <c r="B227" s="4" t="s">
        <v>25</v>
      </c>
      <c r="C227" s="12">
        <f t="shared" si="5"/>
        <v>2.1213203435596424</v>
      </c>
      <c r="D227" s="1">
        <v>1.5</v>
      </c>
      <c r="E227" s="9">
        <v>3</v>
      </c>
      <c r="F227">
        <v>10</v>
      </c>
      <c r="M227" s="4" t="s">
        <v>26</v>
      </c>
      <c r="N227" s="4" t="s">
        <v>30</v>
      </c>
      <c r="O227" s="4" t="s">
        <v>216</v>
      </c>
      <c r="P227" s="13">
        <v>19</v>
      </c>
      <c r="T227" s="10">
        <v>1800</v>
      </c>
      <c r="U227" s="12">
        <v>0.8</v>
      </c>
      <c r="V227" s="1">
        <v>22</v>
      </c>
    </row>
    <row r="228" spans="2:22" ht="12.75">
      <c r="B228" s="4" t="s">
        <v>25</v>
      </c>
      <c r="C228" s="12">
        <f t="shared" si="5"/>
        <v>2.1213203435596424</v>
      </c>
      <c r="D228" s="1">
        <v>1.5</v>
      </c>
      <c r="E228" s="9">
        <v>3</v>
      </c>
      <c r="F228">
        <v>10</v>
      </c>
      <c r="M228" s="4" t="s">
        <v>26</v>
      </c>
      <c r="N228" s="4" t="s">
        <v>30</v>
      </c>
      <c r="O228" s="4" t="s">
        <v>216</v>
      </c>
      <c r="P228" s="13">
        <v>19</v>
      </c>
      <c r="T228" s="10">
        <v>2050</v>
      </c>
      <c r="U228" s="12">
        <v>0.8</v>
      </c>
      <c r="V228" s="1">
        <v>23</v>
      </c>
    </row>
    <row r="229" spans="2:22" ht="12.75">
      <c r="B229" s="4" t="s">
        <v>25</v>
      </c>
      <c r="C229" s="12">
        <f t="shared" si="5"/>
        <v>2.1213203435596424</v>
      </c>
      <c r="D229" s="1">
        <v>1.5</v>
      </c>
      <c r="E229" s="9">
        <v>3</v>
      </c>
      <c r="F229">
        <v>10</v>
      </c>
      <c r="M229" s="4" t="s">
        <v>26</v>
      </c>
      <c r="N229" s="4" t="s">
        <v>30</v>
      </c>
      <c r="O229" s="4" t="s">
        <v>216</v>
      </c>
      <c r="P229" s="13">
        <v>19</v>
      </c>
      <c r="T229" s="10">
        <v>2100</v>
      </c>
      <c r="U229" s="12">
        <v>0.8</v>
      </c>
      <c r="V229" s="1">
        <v>22</v>
      </c>
    </row>
    <row r="230" spans="2:22" ht="12.75">
      <c r="B230" s="4" t="s">
        <v>25</v>
      </c>
      <c r="C230" s="12">
        <f t="shared" si="5"/>
        <v>2.1213203435596424</v>
      </c>
      <c r="D230" s="1">
        <v>1.5</v>
      </c>
      <c r="E230" s="9">
        <v>3</v>
      </c>
      <c r="F230">
        <v>10</v>
      </c>
      <c r="G230">
        <v>12</v>
      </c>
      <c r="M230" s="4" t="s">
        <v>26</v>
      </c>
      <c r="N230" s="4" t="s">
        <v>30</v>
      </c>
      <c r="O230" s="4" t="s">
        <v>216</v>
      </c>
      <c r="P230" s="13">
        <v>13</v>
      </c>
      <c r="T230" s="10">
        <v>2100</v>
      </c>
      <c r="U230" s="12">
        <v>0.8</v>
      </c>
      <c r="V230" s="1">
        <v>24</v>
      </c>
    </row>
    <row r="231" spans="2:22" ht="12.75">
      <c r="B231" s="4" t="s">
        <v>25</v>
      </c>
      <c r="C231" s="12">
        <f t="shared" si="5"/>
        <v>2.1213203435596424</v>
      </c>
      <c r="D231" s="1">
        <v>1.5</v>
      </c>
      <c r="E231" s="9">
        <v>3</v>
      </c>
      <c r="F231">
        <v>10</v>
      </c>
      <c r="G231">
        <v>12</v>
      </c>
      <c r="M231" s="4" t="s">
        <v>26</v>
      </c>
      <c r="N231" s="4" t="s">
        <v>30</v>
      </c>
      <c r="O231" s="4" t="s">
        <v>216</v>
      </c>
      <c r="P231" s="13">
        <v>13</v>
      </c>
      <c r="T231" s="10">
        <v>1650</v>
      </c>
      <c r="U231" s="12">
        <v>0.8</v>
      </c>
      <c r="V231" s="1">
        <v>18</v>
      </c>
    </row>
    <row r="232" spans="2:22" ht="12.75">
      <c r="B232" s="4" t="s">
        <v>25</v>
      </c>
      <c r="C232" s="12">
        <f t="shared" si="5"/>
        <v>2.1213203435596424</v>
      </c>
      <c r="D232" s="1">
        <v>1.5</v>
      </c>
      <c r="E232" s="9">
        <v>3</v>
      </c>
      <c r="F232">
        <v>10</v>
      </c>
      <c r="G232">
        <v>12</v>
      </c>
      <c r="M232" s="4" t="s">
        <v>26</v>
      </c>
      <c r="N232" s="4" t="s">
        <v>30</v>
      </c>
      <c r="O232" s="4" t="s">
        <v>216</v>
      </c>
      <c r="P232" s="13">
        <v>13</v>
      </c>
      <c r="T232" s="10">
        <v>2000</v>
      </c>
      <c r="U232" s="12">
        <v>0.8</v>
      </c>
      <c r="V232" s="1">
        <v>24</v>
      </c>
    </row>
    <row r="233" spans="2:22" ht="12.75">
      <c r="B233" s="4" t="s">
        <v>25</v>
      </c>
      <c r="C233" s="12">
        <f t="shared" si="5"/>
        <v>2.1213203435596424</v>
      </c>
      <c r="D233" s="1">
        <v>1.5</v>
      </c>
      <c r="E233" s="9">
        <v>3</v>
      </c>
      <c r="F233">
        <v>10</v>
      </c>
      <c r="G233">
        <v>12</v>
      </c>
      <c r="M233" s="4" t="s">
        <v>26</v>
      </c>
      <c r="N233" s="4" t="s">
        <v>30</v>
      </c>
      <c r="O233" s="4" t="s">
        <v>216</v>
      </c>
      <c r="P233" s="13">
        <v>13</v>
      </c>
      <c r="T233" s="10">
        <v>1700</v>
      </c>
      <c r="U233" s="12">
        <v>0.8</v>
      </c>
      <c r="V233" s="1">
        <v>22</v>
      </c>
    </row>
    <row r="234" spans="2:22" ht="12.75">
      <c r="B234" s="4" t="s">
        <v>25</v>
      </c>
      <c r="C234" s="12">
        <f t="shared" si="5"/>
        <v>2.1213203435596424</v>
      </c>
      <c r="D234" s="1">
        <v>1.5</v>
      </c>
      <c r="E234" s="9">
        <v>3</v>
      </c>
      <c r="F234">
        <v>10</v>
      </c>
      <c r="G234">
        <v>12</v>
      </c>
      <c r="M234" s="4" t="s">
        <v>26</v>
      </c>
      <c r="N234" s="4" t="s">
        <v>30</v>
      </c>
      <c r="O234" s="4" t="s">
        <v>216</v>
      </c>
      <c r="P234" s="13">
        <v>13</v>
      </c>
      <c r="T234" s="10">
        <v>1800</v>
      </c>
      <c r="U234" s="12">
        <v>0.8</v>
      </c>
      <c r="V234" s="1">
        <v>26</v>
      </c>
    </row>
    <row r="235" spans="1:23" ht="12.75">
      <c r="A235" s="3" t="s">
        <v>37</v>
      </c>
      <c r="B235" s="4" t="s">
        <v>22</v>
      </c>
      <c r="C235" s="12">
        <f t="shared" si="5"/>
        <v>3</v>
      </c>
      <c r="D235" s="1">
        <v>3</v>
      </c>
      <c r="E235" s="9">
        <v>3</v>
      </c>
      <c r="F235">
        <v>8</v>
      </c>
      <c r="G235">
        <v>12</v>
      </c>
      <c r="M235" s="4" t="s">
        <v>26</v>
      </c>
      <c r="N235" s="4" t="s">
        <v>33</v>
      </c>
      <c r="O235" s="4" t="s">
        <v>193</v>
      </c>
      <c r="P235" s="13">
        <v>15</v>
      </c>
      <c r="S235" s="1" t="s">
        <v>32</v>
      </c>
      <c r="T235" s="10">
        <v>3700</v>
      </c>
      <c r="U235" s="12">
        <v>2.3</v>
      </c>
      <c r="V235" s="1">
        <v>36</v>
      </c>
      <c r="W235" s="4" t="s">
        <v>38</v>
      </c>
    </row>
    <row r="236" spans="1:22" ht="12.75">
      <c r="A236" s="3">
        <v>3</v>
      </c>
      <c r="B236" s="4" t="s">
        <v>25</v>
      </c>
      <c r="C236" s="12">
        <f t="shared" si="5"/>
        <v>2.4748737341529163</v>
      </c>
      <c r="D236" s="1">
        <v>1.75</v>
      </c>
      <c r="F236">
        <v>8</v>
      </c>
      <c r="G236">
        <v>10</v>
      </c>
      <c r="M236" s="4" t="s">
        <v>26</v>
      </c>
      <c r="N236" s="4" t="s">
        <v>27</v>
      </c>
      <c r="O236" s="4" t="s">
        <v>218</v>
      </c>
      <c r="P236" s="13">
        <v>56</v>
      </c>
      <c r="T236" s="10">
        <v>9459</v>
      </c>
      <c r="U236" s="12">
        <f>(11/16)</f>
        <v>0.6875</v>
      </c>
      <c r="V236" s="1">
        <v>87</v>
      </c>
    </row>
    <row r="237" spans="2:22" ht="12.75">
      <c r="B237" s="4" t="s">
        <v>25</v>
      </c>
      <c r="C237" s="12">
        <f t="shared" si="5"/>
        <v>2.1213203435596424</v>
      </c>
      <c r="D237" s="1">
        <v>1.5</v>
      </c>
      <c r="E237" s="9">
        <v>3</v>
      </c>
      <c r="F237">
        <v>14</v>
      </c>
      <c r="M237" s="4" t="s">
        <v>26</v>
      </c>
      <c r="N237" s="4" t="s">
        <v>30</v>
      </c>
      <c r="O237" s="4" t="s">
        <v>220</v>
      </c>
      <c r="T237" s="10">
        <v>2160</v>
      </c>
      <c r="U237" s="12">
        <v>0.15</v>
      </c>
      <c r="V237" s="1">
        <v>20</v>
      </c>
    </row>
    <row r="238" spans="1:23" ht="12.75">
      <c r="A238" s="3" t="s">
        <v>35</v>
      </c>
      <c r="B238" s="4" t="s">
        <v>22</v>
      </c>
      <c r="C238" s="12">
        <f t="shared" si="5"/>
        <v>3</v>
      </c>
      <c r="D238" s="1">
        <v>3</v>
      </c>
      <c r="E238" s="9">
        <v>3</v>
      </c>
      <c r="F238">
        <v>10</v>
      </c>
      <c r="G238">
        <v>12</v>
      </c>
      <c r="M238" s="4" t="s">
        <v>26</v>
      </c>
      <c r="N238" s="4" t="s">
        <v>33</v>
      </c>
      <c r="O238" s="4" t="s">
        <v>222</v>
      </c>
      <c r="P238" s="13">
        <v>52</v>
      </c>
      <c r="Q238" s="1">
        <v>45</v>
      </c>
      <c r="S238" s="1" t="s">
        <v>39</v>
      </c>
      <c r="T238" s="10">
        <v>12000</v>
      </c>
      <c r="U238" s="12">
        <v>1.45</v>
      </c>
      <c r="V238" s="1">
        <v>60</v>
      </c>
      <c r="W238" s="4" t="s">
        <v>40</v>
      </c>
    </row>
    <row r="239" spans="1:23" ht="12.75">
      <c r="A239" s="3" t="s">
        <v>34</v>
      </c>
      <c r="B239" s="4" t="s">
        <v>22</v>
      </c>
      <c r="C239" s="12">
        <f t="shared" si="5"/>
        <v>3</v>
      </c>
      <c r="D239" s="1">
        <v>3</v>
      </c>
      <c r="E239" s="9">
        <v>3</v>
      </c>
      <c r="F239">
        <v>10</v>
      </c>
      <c r="G239">
        <v>12</v>
      </c>
      <c r="M239" s="4" t="s">
        <v>26</v>
      </c>
      <c r="N239" s="4" t="s">
        <v>33</v>
      </c>
      <c r="O239" s="4" t="s">
        <v>222</v>
      </c>
      <c r="P239" s="13">
        <v>52</v>
      </c>
      <c r="Q239" s="1">
        <v>45</v>
      </c>
      <c r="S239" s="1" t="s">
        <v>39</v>
      </c>
      <c r="T239" s="10">
        <v>12000</v>
      </c>
      <c r="U239" s="12">
        <v>1.81</v>
      </c>
      <c r="V239" s="1">
        <v>103</v>
      </c>
      <c r="W239" s="4" t="s">
        <v>38</v>
      </c>
    </row>
    <row r="240" spans="1:23" ht="12.75">
      <c r="A240" s="3">
        <v>31</v>
      </c>
      <c r="B240" s="4" t="s">
        <v>22</v>
      </c>
      <c r="C240" s="12">
        <f t="shared" si="5"/>
        <v>3.5</v>
      </c>
      <c r="D240" s="1">
        <v>3.5</v>
      </c>
      <c r="E240" s="9">
        <v>3.1875</v>
      </c>
      <c r="F240">
        <v>10</v>
      </c>
      <c r="G240">
        <v>12</v>
      </c>
      <c r="M240" s="4" t="s">
        <v>10</v>
      </c>
      <c r="N240" s="4" t="s">
        <v>11</v>
      </c>
      <c r="O240" s="4" t="s">
        <v>224</v>
      </c>
      <c r="P240" s="13">
        <v>30</v>
      </c>
      <c r="Q240" s="1">
        <v>12</v>
      </c>
      <c r="S240" s="1" t="s">
        <v>15</v>
      </c>
      <c r="T240" s="10">
        <v>5097</v>
      </c>
      <c r="U240" s="12">
        <v>0.23</v>
      </c>
      <c r="V240" s="1">
        <v>28</v>
      </c>
      <c r="W240" s="4" t="s">
        <v>71</v>
      </c>
    </row>
    <row r="241" spans="1:23" ht="12.75">
      <c r="A241" s="3">
        <v>30</v>
      </c>
      <c r="B241" s="4" t="s">
        <v>22</v>
      </c>
      <c r="C241" s="12">
        <f t="shared" si="5"/>
        <v>3.5</v>
      </c>
      <c r="D241" s="1">
        <v>3.5</v>
      </c>
      <c r="E241" s="9">
        <v>3.1875</v>
      </c>
      <c r="F241">
        <v>10</v>
      </c>
      <c r="G241">
        <v>12</v>
      </c>
      <c r="M241" s="4" t="s">
        <v>10</v>
      </c>
      <c r="N241" s="4" t="s">
        <v>11</v>
      </c>
      <c r="O241" s="4" t="s">
        <v>224</v>
      </c>
      <c r="P241" s="13">
        <v>32</v>
      </c>
      <c r="Q241" s="1">
        <v>13</v>
      </c>
      <c r="S241" s="1" t="s">
        <v>15</v>
      </c>
      <c r="T241" s="10">
        <v>5097</v>
      </c>
      <c r="U241" s="12">
        <v>0.3</v>
      </c>
      <c r="V241" s="1">
        <v>28</v>
      </c>
      <c r="W241" s="4" t="s">
        <v>71</v>
      </c>
    </row>
    <row r="242" spans="1:23" ht="12.75">
      <c r="A242" s="3">
        <v>29</v>
      </c>
      <c r="B242" s="4" t="s">
        <v>22</v>
      </c>
      <c r="C242" s="12">
        <f t="shared" si="5"/>
        <v>3.5</v>
      </c>
      <c r="D242" s="1">
        <v>3.5</v>
      </c>
      <c r="E242" s="9">
        <v>3.1875</v>
      </c>
      <c r="F242">
        <v>10</v>
      </c>
      <c r="G242">
        <v>12</v>
      </c>
      <c r="M242" s="4" t="s">
        <v>10</v>
      </c>
      <c r="N242" s="4" t="s">
        <v>11</v>
      </c>
      <c r="O242" s="4" t="s">
        <v>224</v>
      </c>
      <c r="P242" s="13">
        <v>27</v>
      </c>
      <c r="Q242" s="1">
        <v>13</v>
      </c>
      <c r="S242" s="1" t="s">
        <v>15</v>
      </c>
      <c r="T242" s="10">
        <v>5097</v>
      </c>
      <c r="U242" s="12">
        <v>0.36</v>
      </c>
      <c r="V242" s="1">
        <v>27</v>
      </c>
      <c r="W242" s="4" t="s">
        <v>71</v>
      </c>
    </row>
    <row r="243" spans="1:23" ht="12.75">
      <c r="A243" s="3">
        <v>32</v>
      </c>
      <c r="B243" s="4" t="s">
        <v>22</v>
      </c>
      <c r="C243" s="12">
        <f t="shared" si="5"/>
        <v>3.5</v>
      </c>
      <c r="D243" s="1">
        <v>3.5</v>
      </c>
      <c r="E243" s="9">
        <v>3.1875</v>
      </c>
      <c r="F243">
        <v>10</v>
      </c>
      <c r="G243">
        <v>12</v>
      </c>
      <c r="M243" s="4" t="s">
        <v>10</v>
      </c>
      <c r="N243" s="4" t="s">
        <v>11</v>
      </c>
      <c r="O243" s="4" t="s">
        <v>224</v>
      </c>
      <c r="P243" s="13">
        <v>28.5</v>
      </c>
      <c r="Q243" s="1">
        <v>12</v>
      </c>
      <c r="S243" s="1" t="s">
        <v>15</v>
      </c>
      <c r="T243" s="10">
        <v>5097</v>
      </c>
      <c r="U243" s="12">
        <v>0.43</v>
      </c>
      <c r="V243" s="1">
        <v>28</v>
      </c>
      <c r="W243" s="4" t="s">
        <v>71</v>
      </c>
    </row>
    <row r="244" spans="1:23" ht="12.75">
      <c r="A244" s="3">
        <v>28</v>
      </c>
      <c r="B244" s="4" t="s">
        <v>22</v>
      </c>
      <c r="C244" s="12">
        <f t="shared" si="5"/>
        <v>3.5</v>
      </c>
      <c r="D244" s="1">
        <v>3.5</v>
      </c>
      <c r="E244" s="9">
        <v>3.1875</v>
      </c>
      <c r="F244">
        <v>12</v>
      </c>
      <c r="M244" s="4" t="s">
        <v>10</v>
      </c>
      <c r="N244" s="4" t="s">
        <v>11</v>
      </c>
      <c r="O244" s="4" t="s">
        <v>224</v>
      </c>
      <c r="P244" s="13">
        <v>45</v>
      </c>
      <c r="Q244" s="1">
        <v>13</v>
      </c>
      <c r="S244" s="1" t="s">
        <v>15</v>
      </c>
      <c r="T244" s="10">
        <v>5097</v>
      </c>
      <c r="U244" s="12">
        <v>0.31</v>
      </c>
      <c r="V244" s="1">
        <v>24</v>
      </c>
      <c r="W244" s="4" t="s">
        <v>71</v>
      </c>
    </row>
    <row r="245" spans="1:23" ht="12.75">
      <c r="A245" s="3">
        <v>26</v>
      </c>
      <c r="B245" s="4" t="s">
        <v>22</v>
      </c>
      <c r="C245" s="12">
        <f t="shared" si="5"/>
        <v>3.5</v>
      </c>
      <c r="D245" s="1">
        <v>3.5</v>
      </c>
      <c r="E245" s="9">
        <v>3.1875</v>
      </c>
      <c r="F245">
        <v>12</v>
      </c>
      <c r="M245" s="4" t="s">
        <v>10</v>
      </c>
      <c r="N245" s="4" t="s">
        <v>11</v>
      </c>
      <c r="O245" s="4" t="s">
        <v>224</v>
      </c>
      <c r="P245" s="13">
        <v>26</v>
      </c>
      <c r="Q245" s="1">
        <v>13</v>
      </c>
      <c r="S245" s="1" t="s">
        <v>15</v>
      </c>
      <c r="T245" s="10">
        <v>5097</v>
      </c>
      <c r="U245" s="12">
        <v>0.38</v>
      </c>
      <c r="V245" s="1">
        <v>26</v>
      </c>
      <c r="W245" s="4" t="s">
        <v>71</v>
      </c>
    </row>
    <row r="246" spans="1:23" ht="12.75">
      <c r="A246" s="3">
        <v>25</v>
      </c>
      <c r="B246" s="4" t="s">
        <v>22</v>
      </c>
      <c r="C246" s="12">
        <f t="shared" si="5"/>
        <v>3.5</v>
      </c>
      <c r="D246" s="1">
        <v>3.5</v>
      </c>
      <c r="E246" s="9">
        <v>3.1875</v>
      </c>
      <c r="F246">
        <v>12</v>
      </c>
      <c r="M246" s="4" t="s">
        <v>10</v>
      </c>
      <c r="N246" s="4" t="s">
        <v>11</v>
      </c>
      <c r="O246" s="4" t="s">
        <v>224</v>
      </c>
      <c r="P246" s="13">
        <v>24</v>
      </c>
      <c r="Q246" s="1">
        <v>13</v>
      </c>
      <c r="S246" s="1" t="s">
        <v>15</v>
      </c>
      <c r="T246" s="10">
        <v>5097</v>
      </c>
      <c r="U246" s="12">
        <v>0.49</v>
      </c>
      <c r="V246" s="1">
        <v>25</v>
      </c>
      <c r="W246" s="4" t="s">
        <v>71</v>
      </c>
    </row>
    <row r="247" spans="1:23" ht="12.75">
      <c r="A247" s="3">
        <v>27</v>
      </c>
      <c r="B247" s="4" t="s">
        <v>22</v>
      </c>
      <c r="C247" s="12">
        <f t="shared" si="5"/>
        <v>3.5</v>
      </c>
      <c r="D247" s="1">
        <v>3.5</v>
      </c>
      <c r="E247" s="9">
        <v>3.1875</v>
      </c>
      <c r="F247">
        <v>12</v>
      </c>
      <c r="M247" s="4" t="s">
        <v>10</v>
      </c>
      <c r="N247" s="4" t="s">
        <v>11</v>
      </c>
      <c r="O247" s="4" t="s">
        <v>224</v>
      </c>
      <c r="P247" s="13">
        <v>34</v>
      </c>
      <c r="Q247" s="1">
        <v>14</v>
      </c>
      <c r="S247" s="1" t="s">
        <v>15</v>
      </c>
      <c r="T247" s="10">
        <v>5097</v>
      </c>
      <c r="U247" s="12">
        <v>0.679</v>
      </c>
      <c r="V247" s="1">
        <v>30</v>
      </c>
      <c r="W247" s="4" t="s">
        <v>71</v>
      </c>
    </row>
    <row r="248" spans="1:23" ht="12.75">
      <c r="A248" s="3" t="s">
        <v>125</v>
      </c>
      <c r="B248" s="4" t="s">
        <v>22</v>
      </c>
      <c r="C248" s="12">
        <f t="shared" si="5"/>
        <v>3.5</v>
      </c>
      <c r="D248" s="1">
        <v>3.5</v>
      </c>
      <c r="E248" s="9">
        <v>3</v>
      </c>
      <c r="F248">
        <v>14</v>
      </c>
      <c r="G248">
        <v>14</v>
      </c>
      <c r="H248">
        <v>14</v>
      </c>
      <c r="I248">
        <v>14</v>
      </c>
      <c r="J248">
        <v>14</v>
      </c>
      <c r="M248" s="4" t="s">
        <v>42</v>
      </c>
      <c r="O248" s="4" t="s">
        <v>226</v>
      </c>
      <c r="P248" s="13">
        <f>9*3.28</f>
        <v>29.52</v>
      </c>
      <c r="Q248" s="1" t="s">
        <v>119</v>
      </c>
      <c r="S248" s="1" t="s">
        <v>118</v>
      </c>
      <c r="U248" s="12">
        <v>3</v>
      </c>
      <c r="V248" s="1">
        <v>17</v>
      </c>
      <c r="W248" s="4" t="s">
        <v>120</v>
      </c>
    </row>
    <row r="249" spans="1:23" ht="12.75">
      <c r="A249" s="3" t="s">
        <v>59</v>
      </c>
      <c r="B249" s="4" t="s">
        <v>22</v>
      </c>
      <c r="C249" s="12">
        <f t="shared" si="5"/>
        <v>3.5</v>
      </c>
      <c r="D249" s="1">
        <v>3.5</v>
      </c>
      <c r="E249" s="9">
        <v>3</v>
      </c>
      <c r="F249">
        <v>14</v>
      </c>
      <c r="G249">
        <v>14</v>
      </c>
      <c r="H249">
        <v>14</v>
      </c>
      <c r="I249">
        <v>14</v>
      </c>
      <c r="J249">
        <v>14</v>
      </c>
      <c r="M249" s="4" t="s">
        <v>42</v>
      </c>
      <c r="O249" s="4" t="s">
        <v>226</v>
      </c>
      <c r="P249" s="13">
        <f aca="true" t="shared" si="6" ref="P249:P254">9*3.28</f>
        <v>29.52</v>
      </c>
      <c r="Q249" s="1" t="s">
        <v>119</v>
      </c>
      <c r="S249" s="1" t="s">
        <v>118</v>
      </c>
      <c r="U249" s="12">
        <v>3</v>
      </c>
      <c r="V249" s="1">
        <v>18</v>
      </c>
      <c r="W249" s="4" t="s">
        <v>120</v>
      </c>
    </row>
    <row r="250" spans="1:23" ht="12.75">
      <c r="A250" s="3" t="s">
        <v>64</v>
      </c>
      <c r="B250" s="4" t="s">
        <v>22</v>
      </c>
      <c r="C250" s="12">
        <f t="shared" si="5"/>
        <v>3.5</v>
      </c>
      <c r="D250" s="1">
        <v>3.5</v>
      </c>
      <c r="E250" s="9">
        <v>3</v>
      </c>
      <c r="F250">
        <v>14</v>
      </c>
      <c r="G250">
        <v>14</v>
      </c>
      <c r="H250">
        <v>14</v>
      </c>
      <c r="I250">
        <v>14</v>
      </c>
      <c r="J250">
        <v>14</v>
      </c>
      <c r="M250" s="4" t="s">
        <v>42</v>
      </c>
      <c r="O250" s="4" t="s">
        <v>226</v>
      </c>
      <c r="P250" s="13">
        <f t="shared" si="6"/>
        <v>29.52</v>
      </c>
      <c r="Q250" s="1" t="s">
        <v>119</v>
      </c>
      <c r="S250" s="1" t="s">
        <v>118</v>
      </c>
      <c r="U250" s="12">
        <v>2</v>
      </c>
      <c r="V250" s="1">
        <v>20</v>
      </c>
      <c r="W250" s="4" t="s">
        <v>120</v>
      </c>
    </row>
    <row r="251" spans="1:23" ht="12.75">
      <c r="A251" s="3" t="s">
        <v>121</v>
      </c>
      <c r="B251" s="4" t="s">
        <v>22</v>
      </c>
      <c r="C251" s="12">
        <f t="shared" si="5"/>
        <v>3.5</v>
      </c>
      <c r="D251" s="1">
        <v>3.5</v>
      </c>
      <c r="E251" s="9">
        <v>3</v>
      </c>
      <c r="F251">
        <v>14</v>
      </c>
      <c r="G251">
        <v>14</v>
      </c>
      <c r="H251">
        <v>14</v>
      </c>
      <c r="I251">
        <v>14</v>
      </c>
      <c r="J251">
        <v>14</v>
      </c>
      <c r="M251" s="4" t="s">
        <v>42</v>
      </c>
      <c r="O251" s="4" t="s">
        <v>226</v>
      </c>
      <c r="P251" s="13">
        <f t="shared" si="6"/>
        <v>29.52</v>
      </c>
      <c r="Q251" s="1" t="s">
        <v>119</v>
      </c>
      <c r="S251" s="1" t="s">
        <v>118</v>
      </c>
      <c r="U251" s="12">
        <v>3</v>
      </c>
      <c r="V251" s="1">
        <v>17</v>
      </c>
      <c r="W251" s="4" t="s">
        <v>120</v>
      </c>
    </row>
    <row r="252" spans="1:23" ht="12.75">
      <c r="A252" s="3" t="s">
        <v>122</v>
      </c>
      <c r="B252" s="4" t="s">
        <v>22</v>
      </c>
      <c r="C252" s="12">
        <f t="shared" si="5"/>
        <v>3.5</v>
      </c>
      <c r="D252" s="1">
        <v>3.5</v>
      </c>
      <c r="E252" s="9">
        <v>3</v>
      </c>
      <c r="F252">
        <v>14</v>
      </c>
      <c r="G252">
        <v>14</v>
      </c>
      <c r="H252">
        <v>14</v>
      </c>
      <c r="I252">
        <v>14</v>
      </c>
      <c r="J252">
        <v>14</v>
      </c>
      <c r="M252" s="4" t="s">
        <v>42</v>
      </c>
      <c r="O252" s="4" t="s">
        <v>226</v>
      </c>
      <c r="P252" s="13">
        <f t="shared" si="6"/>
        <v>29.52</v>
      </c>
      <c r="Q252" s="1" t="s">
        <v>119</v>
      </c>
      <c r="S252" s="1" t="s">
        <v>118</v>
      </c>
      <c r="U252" s="12">
        <v>3</v>
      </c>
      <c r="V252" s="1">
        <v>17</v>
      </c>
      <c r="W252" s="4" t="s">
        <v>120</v>
      </c>
    </row>
    <row r="253" spans="1:23" ht="12.75">
      <c r="A253" s="3" t="s">
        <v>123</v>
      </c>
      <c r="B253" s="4" t="s">
        <v>22</v>
      </c>
      <c r="C253" s="12">
        <f t="shared" si="5"/>
        <v>3.5</v>
      </c>
      <c r="D253" s="1">
        <v>3.5</v>
      </c>
      <c r="E253" s="9">
        <v>3</v>
      </c>
      <c r="F253">
        <v>14</v>
      </c>
      <c r="G253">
        <v>14</v>
      </c>
      <c r="H253">
        <v>14</v>
      </c>
      <c r="I253">
        <v>14</v>
      </c>
      <c r="J253">
        <v>14</v>
      </c>
      <c r="M253" s="4" t="s">
        <v>42</v>
      </c>
      <c r="O253" s="4" t="s">
        <v>226</v>
      </c>
      <c r="P253" s="13">
        <f t="shared" si="6"/>
        <v>29.52</v>
      </c>
      <c r="Q253" s="1" t="s">
        <v>119</v>
      </c>
      <c r="S253" s="1" t="s">
        <v>118</v>
      </c>
      <c r="U253" s="12">
        <v>3.2</v>
      </c>
      <c r="V253" s="1">
        <v>15</v>
      </c>
      <c r="W253" s="4" t="s">
        <v>120</v>
      </c>
    </row>
    <row r="254" spans="1:23" ht="12.75">
      <c r="A254" s="3" t="s">
        <v>124</v>
      </c>
      <c r="B254" s="4" t="s">
        <v>22</v>
      </c>
      <c r="C254" s="12">
        <f t="shared" si="5"/>
        <v>3.5</v>
      </c>
      <c r="D254" s="1">
        <v>3.5</v>
      </c>
      <c r="E254" s="9">
        <v>3</v>
      </c>
      <c r="F254">
        <v>14</v>
      </c>
      <c r="G254">
        <v>14</v>
      </c>
      <c r="H254">
        <v>14</v>
      </c>
      <c r="I254">
        <v>14</v>
      </c>
      <c r="J254">
        <v>14</v>
      </c>
      <c r="M254" s="4" t="s">
        <v>42</v>
      </c>
      <c r="O254" s="4" t="s">
        <v>226</v>
      </c>
      <c r="P254" s="13">
        <f t="shared" si="6"/>
        <v>29.52</v>
      </c>
      <c r="Q254" s="1" t="s">
        <v>119</v>
      </c>
      <c r="S254" s="1" t="s">
        <v>118</v>
      </c>
      <c r="U254" s="12">
        <v>3.5</v>
      </c>
      <c r="V254" s="1">
        <v>14</v>
      </c>
      <c r="W254" s="4" t="s">
        <v>120</v>
      </c>
    </row>
    <row r="255" spans="1:22" ht="12.75">
      <c r="A255" s="7" t="s">
        <v>41</v>
      </c>
      <c r="B255" s="4" t="s">
        <v>22</v>
      </c>
      <c r="C255" s="12">
        <f t="shared" si="5"/>
        <v>5.5</v>
      </c>
      <c r="D255" s="1">
        <v>5.5</v>
      </c>
      <c r="F255">
        <v>16</v>
      </c>
      <c r="M255" s="4" t="s">
        <v>42</v>
      </c>
      <c r="N255" s="4" t="s">
        <v>43</v>
      </c>
      <c r="O255" s="4" t="s">
        <v>228</v>
      </c>
      <c r="P255" s="13">
        <v>26.3</v>
      </c>
      <c r="S255" s="1" t="s">
        <v>74</v>
      </c>
      <c r="T255" s="10">
        <v>51000</v>
      </c>
      <c r="U255" s="12">
        <v>0.505</v>
      </c>
      <c r="V255" s="1">
        <v>560</v>
      </c>
    </row>
    <row r="256" spans="1:23" ht="12.75">
      <c r="A256" s="3" t="s">
        <v>55</v>
      </c>
      <c r="B256" s="4" t="s">
        <v>22</v>
      </c>
      <c r="C256" s="12">
        <f t="shared" si="5"/>
        <v>10.75</v>
      </c>
      <c r="D256" s="1">
        <v>10.75</v>
      </c>
      <c r="F256">
        <v>24</v>
      </c>
      <c r="N256" s="4" t="s">
        <v>56</v>
      </c>
      <c r="O256" s="4" t="s">
        <v>230</v>
      </c>
      <c r="P256" s="13">
        <v>50</v>
      </c>
      <c r="Q256" s="1" t="s">
        <v>70</v>
      </c>
      <c r="S256" s="1" t="s">
        <v>57</v>
      </c>
      <c r="T256" s="10">
        <v>68000</v>
      </c>
      <c r="U256" s="12">
        <f>0.6-0.083</f>
        <v>0.517</v>
      </c>
      <c r="V256" s="1">
        <v>480</v>
      </c>
      <c r="W256" s="4" t="s">
        <v>61</v>
      </c>
    </row>
    <row r="257" spans="1:23" ht="12.75">
      <c r="A257" s="3" t="s">
        <v>58</v>
      </c>
      <c r="B257" s="4" t="s">
        <v>22</v>
      </c>
      <c r="C257" s="12">
        <f t="shared" si="5"/>
        <v>10.75</v>
      </c>
      <c r="D257" s="1">
        <v>10.75</v>
      </c>
      <c r="F257">
        <v>24</v>
      </c>
      <c r="N257" s="4" t="s">
        <v>56</v>
      </c>
      <c r="O257" s="4" t="s">
        <v>230</v>
      </c>
      <c r="P257" s="13">
        <v>50</v>
      </c>
      <c r="Q257" s="1" t="s">
        <v>70</v>
      </c>
      <c r="S257" s="1" t="s">
        <v>57</v>
      </c>
      <c r="T257" s="10">
        <v>68000</v>
      </c>
      <c r="U257" s="12">
        <f>0.625-0.082</f>
        <v>0.543</v>
      </c>
      <c r="V257" s="1">
        <v>480</v>
      </c>
      <c r="W257" s="4" t="s">
        <v>61</v>
      </c>
    </row>
    <row r="258" spans="1:23" ht="12.75">
      <c r="A258" s="3" t="s">
        <v>59</v>
      </c>
      <c r="B258" s="4" t="s">
        <v>22</v>
      </c>
      <c r="C258" s="12">
        <f t="shared" si="5"/>
        <v>5</v>
      </c>
      <c r="D258" s="1">
        <v>5</v>
      </c>
      <c r="F258">
        <v>18</v>
      </c>
      <c r="N258" s="4" t="s">
        <v>56</v>
      </c>
      <c r="O258" s="4" t="s">
        <v>232</v>
      </c>
      <c r="U258" s="12">
        <v>0.805</v>
      </c>
      <c r="V258" s="1">
        <v>220</v>
      </c>
      <c r="W258" s="4" t="s">
        <v>61</v>
      </c>
    </row>
    <row r="259" spans="1:22" ht="12.75">
      <c r="A259" s="3" t="s">
        <v>60</v>
      </c>
      <c r="B259" s="4" t="s">
        <v>22</v>
      </c>
      <c r="C259" s="12">
        <f t="shared" si="5"/>
        <v>5</v>
      </c>
      <c r="D259" s="1">
        <v>5</v>
      </c>
      <c r="N259" s="4" t="s">
        <v>56</v>
      </c>
      <c r="O259" s="4" t="s">
        <v>234</v>
      </c>
      <c r="Q259" s="1">
        <v>20</v>
      </c>
      <c r="S259" s="1" t="s">
        <v>63</v>
      </c>
      <c r="U259" s="12">
        <v>0.91</v>
      </c>
      <c r="V259" s="1">
        <v>120</v>
      </c>
    </row>
    <row r="260" spans="1:22" ht="12.75">
      <c r="A260" s="3" t="s">
        <v>62</v>
      </c>
      <c r="B260" s="4" t="s">
        <v>22</v>
      </c>
      <c r="C260" s="12">
        <f t="shared" si="5"/>
        <v>5</v>
      </c>
      <c r="D260" s="1">
        <v>5</v>
      </c>
      <c r="N260" s="4" t="s">
        <v>56</v>
      </c>
      <c r="O260" s="4" t="s">
        <v>234</v>
      </c>
      <c r="Q260" s="1">
        <v>20</v>
      </c>
      <c r="S260" s="1" t="s">
        <v>63</v>
      </c>
      <c r="U260" s="12">
        <v>0.9</v>
      </c>
      <c r="V260" s="1">
        <v>120</v>
      </c>
    </row>
    <row r="261" spans="1:22" ht="12.75">
      <c r="A261" s="3" t="s">
        <v>64</v>
      </c>
      <c r="B261" s="4" t="s">
        <v>22</v>
      </c>
      <c r="C261" s="12">
        <f t="shared" si="5"/>
        <v>7</v>
      </c>
      <c r="D261" s="1">
        <v>7</v>
      </c>
      <c r="F261">
        <v>14</v>
      </c>
      <c r="G261">
        <v>14</v>
      </c>
      <c r="N261" s="4" t="s">
        <v>56</v>
      </c>
      <c r="O261" s="4" t="s">
        <v>236</v>
      </c>
      <c r="P261" s="13">
        <v>36</v>
      </c>
      <c r="Q261" s="1">
        <v>35</v>
      </c>
      <c r="S261" s="1" t="s">
        <v>54</v>
      </c>
      <c r="U261" s="12">
        <v>1.697</v>
      </c>
      <c r="V261" s="1">
        <v>221</v>
      </c>
    </row>
    <row r="262" spans="1:22" ht="12.75">
      <c r="A262" s="3" t="s">
        <v>88</v>
      </c>
      <c r="B262" s="4" t="s">
        <v>22</v>
      </c>
      <c r="C262" s="12">
        <f t="shared" si="5"/>
        <v>8.62</v>
      </c>
      <c r="D262" s="1">
        <v>8.62</v>
      </c>
      <c r="E262" s="9">
        <v>3</v>
      </c>
      <c r="F262" s="1">
        <v>14</v>
      </c>
      <c r="G262" s="1">
        <v>14</v>
      </c>
      <c r="H262" s="1">
        <v>14</v>
      </c>
      <c r="N262" s="4" t="s">
        <v>83</v>
      </c>
      <c r="O262" s="4" t="s">
        <v>201</v>
      </c>
      <c r="P262" s="13">
        <v>16</v>
      </c>
      <c r="Q262" s="1">
        <v>17</v>
      </c>
      <c r="S262" s="1" t="s">
        <v>14</v>
      </c>
      <c r="T262" s="10">
        <v>15000</v>
      </c>
      <c r="U262" s="12">
        <v>0.83</v>
      </c>
      <c r="V262" s="6">
        <v>40.5</v>
      </c>
    </row>
    <row r="263" spans="1:22" ht="12.75">
      <c r="A263" s="3" t="s">
        <v>89</v>
      </c>
      <c r="B263" s="4" t="s">
        <v>22</v>
      </c>
      <c r="C263" s="12">
        <f t="shared" si="5"/>
        <v>8.62</v>
      </c>
      <c r="D263" s="1">
        <v>8.62</v>
      </c>
      <c r="E263" s="9">
        <v>3</v>
      </c>
      <c r="F263" s="1">
        <v>14</v>
      </c>
      <c r="G263" s="1">
        <v>14</v>
      </c>
      <c r="H263" s="1">
        <v>14</v>
      </c>
      <c r="N263" s="4" t="s">
        <v>83</v>
      </c>
      <c r="O263" s="4" t="s">
        <v>201</v>
      </c>
      <c r="P263" s="13">
        <v>10</v>
      </c>
      <c r="Q263" s="1">
        <v>14</v>
      </c>
      <c r="S263" s="1" t="s">
        <v>14</v>
      </c>
      <c r="T263" s="10">
        <v>11500</v>
      </c>
      <c r="U263" s="12">
        <v>0.75</v>
      </c>
      <c r="V263" s="6">
        <v>36</v>
      </c>
    </row>
    <row r="264" spans="1:22" ht="12.75">
      <c r="A264" s="3" t="s">
        <v>90</v>
      </c>
      <c r="B264" s="4" t="s">
        <v>22</v>
      </c>
      <c r="C264" s="12">
        <f t="shared" si="5"/>
        <v>8.62</v>
      </c>
      <c r="D264" s="1">
        <v>8.62</v>
      </c>
      <c r="E264" s="9">
        <v>3</v>
      </c>
      <c r="F264" s="1">
        <v>14</v>
      </c>
      <c r="G264" s="1">
        <v>14</v>
      </c>
      <c r="H264" s="1"/>
      <c r="N264" s="4" t="s">
        <v>83</v>
      </c>
      <c r="O264" s="4" t="s">
        <v>201</v>
      </c>
      <c r="P264" s="13">
        <v>16</v>
      </c>
      <c r="Q264" s="1">
        <v>17</v>
      </c>
      <c r="S264" s="1" t="s">
        <v>14</v>
      </c>
      <c r="T264" s="10">
        <v>14400</v>
      </c>
      <c r="U264" s="12">
        <v>0.59</v>
      </c>
      <c r="V264" s="6">
        <v>47.2</v>
      </c>
    </row>
    <row r="265" spans="1:22" ht="12.75">
      <c r="A265" s="3" t="s">
        <v>126</v>
      </c>
      <c r="B265" s="4" t="s">
        <v>22</v>
      </c>
      <c r="C265" s="12">
        <f t="shared" si="5"/>
        <v>8.62</v>
      </c>
      <c r="D265" s="1">
        <v>8.62</v>
      </c>
      <c r="E265" s="9">
        <v>3</v>
      </c>
      <c r="F265" s="1">
        <v>14</v>
      </c>
      <c r="G265" s="1">
        <v>14</v>
      </c>
      <c r="H265" s="1"/>
      <c r="N265" s="4" t="s">
        <v>83</v>
      </c>
      <c r="O265" s="4" t="s">
        <v>201</v>
      </c>
      <c r="P265" s="13">
        <v>16</v>
      </c>
      <c r="Q265" s="1">
        <v>17</v>
      </c>
      <c r="S265" s="1" t="s">
        <v>14</v>
      </c>
      <c r="T265" s="10">
        <v>15000</v>
      </c>
      <c r="V265" s="6">
        <v>47.2</v>
      </c>
    </row>
    <row r="266" spans="1:22" ht="12.75">
      <c r="A266" s="3" t="s">
        <v>94</v>
      </c>
      <c r="B266" s="4" t="s">
        <v>22</v>
      </c>
      <c r="C266" s="12">
        <f t="shared" si="5"/>
        <v>8.62</v>
      </c>
      <c r="D266" s="1">
        <v>8.62</v>
      </c>
      <c r="E266" s="9">
        <v>3</v>
      </c>
      <c r="F266" s="1">
        <v>14</v>
      </c>
      <c r="G266" s="1">
        <v>14</v>
      </c>
      <c r="H266" s="1">
        <v>14</v>
      </c>
      <c r="N266" s="4" t="s">
        <v>83</v>
      </c>
      <c r="O266" s="4" t="s">
        <v>203</v>
      </c>
      <c r="P266" s="13">
        <v>16</v>
      </c>
      <c r="Q266" s="1">
        <v>6</v>
      </c>
      <c r="S266" s="1" t="s">
        <v>85</v>
      </c>
      <c r="T266" s="10">
        <v>33000</v>
      </c>
      <c r="U266" s="12">
        <v>1.57</v>
      </c>
      <c r="V266" s="15">
        <v>106</v>
      </c>
    </row>
    <row r="267" spans="1:22" ht="12.75">
      <c r="A267" s="3" t="s">
        <v>95</v>
      </c>
      <c r="B267" s="4" t="s">
        <v>22</v>
      </c>
      <c r="C267" s="12">
        <f t="shared" si="5"/>
        <v>8.62</v>
      </c>
      <c r="D267" s="1">
        <v>8.62</v>
      </c>
      <c r="E267" s="9">
        <v>3</v>
      </c>
      <c r="F267" s="1">
        <v>14</v>
      </c>
      <c r="G267" s="1">
        <v>14</v>
      </c>
      <c r="H267" s="1">
        <v>14</v>
      </c>
      <c r="N267" s="4" t="s">
        <v>83</v>
      </c>
      <c r="O267" s="4" t="s">
        <v>203</v>
      </c>
      <c r="P267" s="13">
        <v>10</v>
      </c>
      <c r="Q267" s="1">
        <v>11</v>
      </c>
      <c r="S267" s="1" t="s">
        <v>85</v>
      </c>
      <c r="T267" s="10">
        <v>30000</v>
      </c>
      <c r="U267" s="12">
        <v>1.97</v>
      </c>
      <c r="V267" s="15">
        <v>94.4</v>
      </c>
    </row>
    <row r="268" spans="1:22" ht="12.75">
      <c r="A268" s="3" t="s">
        <v>96</v>
      </c>
      <c r="B268" s="4" t="s">
        <v>22</v>
      </c>
      <c r="C268" s="12">
        <f t="shared" si="5"/>
        <v>8.62</v>
      </c>
      <c r="D268" s="1">
        <v>8.62</v>
      </c>
      <c r="E268" s="9">
        <v>3</v>
      </c>
      <c r="F268" s="1">
        <v>14</v>
      </c>
      <c r="G268" s="1">
        <v>14</v>
      </c>
      <c r="N268" s="4" t="s">
        <v>83</v>
      </c>
      <c r="O268" s="4" t="s">
        <v>203</v>
      </c>
      <c r="P268" s="13">
        <v>16</v>
      </c>
      <c r="Q268" s="1">
        <v>6</v>
      </c>
      <c r="S268" s="1" t="s">
        <v>85</v>
      </c>
      <c r="T268" s="10">
        <v>33000</v>
      </c>
      <c r="U268" s="12">
        <v>1.57</v>
      </c>
      <c r="V268" s="15">
        <v>85.4</v>
      </c>
    </row>
    <row r="269" spans="1:22" ht="12.75">
      <c r="A269" s="3" t="s">
        <v>100</v>
      </c>
      <c r="B269" s="4" t="s">
        <v>22</v>
      </c>
      <c r="C269" s="12">
        <f t="shared" si="5"/>
        <v>7</v>
      </c>
      <c r="D269" s="1">
        <v>7</v>
      </c>
      <c r="E269" s="9">
        <v>3</v>
      </c>
      <c r="F269" s="1">
        <v>18</v>
      </c>
      <c r="N269" s="4" t="s">
        <v>83</v>
      </c>
      <c r="O269" s="4" t="s">
        <v>238</v>
      </c>
      <c r="P269" s="13">
        <f>4.6*3.2808</f>
        <v>15.09168</v>
      </c>
      <c r="S269" s="1" t="s">
        <v>14</v>
      </c>
      <c r="T269" s="10">
        <v>18900</v>
      </c>
      <c r="U269" s="12">
        <v>0.71</v>
      </c>
      <c r="V269" s="15">
        <v>47.7</v>
      </c>
    </row>
    <row r="270" spans="1:22" ht="12.75">
      <c r="A270" s="3" t="s">
        <v>101</v>
      </c>
      <c r="B270" s="4" t="s">
        <v>22</v>
      </c>
      <c r="C270" s="12">
        <f t="shared" si="5"/>
        <v>8.62</v>
      </c>
      <c r="D270" s="1">
        <v>8.62</v>
      </c>
      <c r="E270" s="9">
        <v>3</v>
      </c>
      <c r="F270" s="1">
        <v>18</v>
      </c>
      <c r="N270" s="4" t="s">
        <v>83</v>
      </c>
      <c r="O270" s="4" t="s">
        <v>238</v>
      </c>
      <c r="P270" s="13">
        <v>15</v>
      </c>
      <c r="S270" s="1" t="s">
        <v>14</v>
      </c>
      <c r="T270" s="10">
        <v>25700</v>
      </c>
      <c r="U270" s="12">
        <v>0.67</v>
      </c>
      <c r="V270" s="15">
        <v>60.3</v>
      </c>
    </row>
    <row r="271" spans="1:22" ht="12.75">
      <c r="A271" s="3" t="s">
        <v>102</v>
      </c>
      <c r="B271" s="4" t="s">
        <v>22</v>
      </c>
      <c r="C271" s="12">
        <f t="shared" si="5"/>
        <v>7</v>
      </c>
      <c r="D271" s="1">
        <v>7</v>
      </c>
      <c r="E271" s="9">
        <v>3</v>
      </c>
      <c r="F271" s="1">
        <v>20</v>
      </c>
      <c r="G271" s="1">
        <v>18</v>
      </c>
      <c r="N271" s="4" t="s">
        <v>83</v>
      </c>
      <c r="O271" s="4" t="s">
        <v>238</v>
      </c>
      <c r="P271" s="13">
        <f>5.5*3.28</f>
        <v>18.04</v>
      </c>
      <c r="S271" s="1" t="s">
        <v>14</v>
      </c>
      <c r="T271" s="10">
        <v>23200</v>
      </c>
      <c r="U271" s="12">
        <v>0.79</v>
      </c>
      <c r="V271" s="15">
        <v>83.6</v>
      </c>
    </row>
    <row r="272" spans="1:22" ht="12.75">
      <c r="A272" s="3" t="s">
        <v>103</v>
      </c>
      <c r="B272" s="4" t="s">
        <v>22</v>
      </c>
      <c r="C272" s="12">
        <f t="shared" si="5"/>
        <v>9.61</v>
      </c>
      <c r="D272" s="1">
        <v>9.61</v>
      </c>
      <c r="E272" s="9">
        <v>3</v>
      </c>
      <c r="F272" s="1">
        <v>20</v>
      </c>
      <c r="G272" s="1">
        <v>18</v>
      </c>
      <c r="N272" s="4" t="s">
        <v>83</v>
      </c>
      <c r="O272" s="4" t="s">
        <v>240</v>
      </c>
      <c r="P272" s="13">
        <f>9.3*3.28</f>
        <v>30.504</v>
      </c>
      <c r="S272" s="1" t="s">
        <v>53</v>
      </c>
      <c r="T272" s="10">
        <v>87500</v>
      </c>
      <c r="U272" s="12">
        <v>0.91</v>
      </c>
      <c r="V272" s="15">
        <v>265</v>
      </c>
    </row>
    <row r="273" spans="1:22" ht="12.75">
      <c r="A273" s="3" t="s">
        <v>104</v>
      </c>
      <c r="B273" s="4" t="s">
        <v>22</v>
      </c>
      <c r="C273" s="12">
        <f t="shared" si="5"/>
        <v>10.75</v>
      </c>
      <c r="D273" s="1">
        <v>10.75</v>
      </c>
      <c r="E273" s="9">
        <v>3</v>
      </c>
      <c r="F273" s="1">
        <v>30</v>
      </c>
      <c r="N273" s="4" t="s">
        <v>83</v>
      </c>
      <c r="O273" s="4" t="s">
        <v>205</v>
      </c>
      <c r="P273" s="13">
        <f>5.9*3.28</f>
        <v>19.352</v>
      </c>
      <c r="Q273" s="1">
        <v>32</v>
      </c>
      <c r="S273" s="1" t="s">
        <v>14</v>
      </c>
      <c r="T273" s="10">
        <v>63000</v>
      </c>
      <c r="U273" s="12">
        <v>3.54</v>
      </c>
      <c r="V273" s="15">
        <v>246</v>
      </c>
    </row>
    <row r="274" spans="1:22" ht="12.75">
      <c r="A274" s="3" t="s">
        <v>105</v>
      </c>
      <c r="B274" s="4" t="s">
        <v>22</v>
      </c>
      <c r="C274" s="12">
        <f t="shared" si="5"/>
        <v>10.75</v>
      </c>
      <c r="D274" s="1">
        <v>10.75</v>
      </c>
      <c r="E274" s="9">
        <v>3</v>
      </c>
      <c r="F274" s="1">
        <v>30</v>
      </c>
      <c r="G274">
        <v>30</v>
      </c>
      <c r="N274" s="4" t="s">
        <v>83</v>
      </c>
      <c r="O274" s="4" t="s">
        <v>205</v>
      </c>
      <c r="P274" s="13">
        <f>6*3.28</f>
        <v>19.68</v>
      </c>
      <c r="Q274" s="1">
        <v>32</v>
      </c>
      <c r="S274" s="1" t="s">
        <v>14</v>
      </c>
      <c r="T274" s="10">
        <v>72000</v>
      </c>
      <c r="U274" s="12">
        <v>2.36</v>
      </c>
      <c r="V274" s="15">
        <v>309</v>
      </c>
    </row>
    <row r="275" spans="1:22" ht="12.75">
      <c r="A275" s="3" t="s">
        <v>109</v>
      </c>
      <c r="B275" s="4" t="s">
        <v>22</v>
      </c>
      <c r="C275" s="12">
        <f t="shared" si="5"/>
        <v>8.6</v>
      </c>
      <c r="D275" s="1">
        <v>8.6</v>
      </c>
      <c r="E275" s="9">
        <v>3</v>
      </c>
      <c r="F275" s="1">
        <v>16</v>
      </c>
      <c r="N275" s="4" t="s">
        <v>83</v>
      </c>
      <c r="O275" s="4" t="s">
        <v>242</v>
      </c>
      <c r="P275" s="13">
        <f>9.3*3.28</f>
        <v>30.504</v>
      </c>
      <c r="Q275" s="1">
        <v>164</v>
      </c>
      <c r="S275" s="1" t="s">
        <v>86</v>
      </c>
      <c r="T275" s="10">
        <v>87500</v>
      </c>
      <c r="U275" s="12">
        <v>0.71</v>
      </c>
      <c r="V275" s="15">
        <v>265</v>
      </c>
    </row>
    <row r="276" spans="1:22" ht="12.75">
      <c r="A276" s="3" t="s">
        <v>110</v>
      </c>
      <c r="B276" s="4" t="s">
        <v>22</v>
      </c>
      <c r="C276" s="12">
        <f t="shared" si="5"/>
        <v>12.8</v>
      </c>
      <c r="D276" s="1">
        <v>12.8</v>
      </c>
      <c r="E276" s="9">
        <v>3</v>
      </c>
      <c r="F276" s="1">
        <v>36</v>
      </c>
      <c r="G276">
        <v>36</v>
      </c>
      <c r="N276" s="4" t="s">
        <v>83</v>
      </c>
      <c r="O276" s="4" t="s">
        <v>244</v>
      </c>
      <c r="P276" s="13">
        <f>10.4*3.28</f>
        <v>34.112</v>
      </c>
      <c r="S276" s="1" t="s">
        <v>14</v>
      </c>
      <c r="T276" s="10">
        <v>58300</v>
      </c>
      <c r="U276" s="12">
        <v>1.2</v>
      </c>
      <c r="V276" s="15">
        <v>143</v>
      </c>
    </row>
    <row r="277" spans="1:22" ht="12.75">
      <c r="A277" s="3" t="s">
        <v>111</v>
      </c>
      <c r="B277" s="4" t="s">
        <v>22</v>
      </c>
      <c r="C277" s="12">
        <f t="shared" si="5"/>
        <v>5.5</v>
      </c>
      <c r="D277" s="1">
        <v>5.5</v>
      </c>
      <c r="E277" s="9">
        <v>3</v>
      </c>
      <c r="F277" s="1">
        <v>20</v>
      </c>
      <c r="G277">
        <v>20</v>
      </c>
      <c r="H277">
        <v>20</v>
      </c>
      <c r="N277" s="4" t="s">
        <v>83</v>
      </c>
      <c r="O277" s="4" t="s">
        <v>244</v>
      </c>
      <c r="P277" s="13">
        <f>6.1*3.28</f>
        <v>20.008</v>
      </c>
      <c r="S277" s="1" t="s">
        <v>14</v>
      </c>
      <c r="T277" s="10">
        <v>14500</v>
      </c>
      <c r="U277" s="12">
        <v>1.2</v>
      </c>
      <c r="V277" s="15">
        <v>60.7</v>
      </c>
    </row>
    <row r="278" spans="1:22" ht="12.75">
      <c r="A278" s="3" t="s">
        <v>112</v>
      </c>
      <c r="B278" s="4" t="s">
        <v>22</v>
      </c>
      <c r="C278" s="12">
        <f t="shared" si="5"/>
        <v>4.5</v>
      </c>
      <c r="D278" s="1">
        <v>4.5</v>
      </c>
      <c r="E278" s="9">
        <v>3</v>
      </c>
      <c r="F278" s="1">
        <v>18</v>
      </c>
      <c r="G278">
        <v>18</v>
      </c>
      <c r="N278" s="4" t="s">
        <v>83</v>
      </c>
      <c r="O278" s="4" t="s">
        <v>244</v>
      </c>
      <c r="P278" s="13">
        <f>5*3.28</f>
        <v>16.4</v>
      </c>
      <c r="S278" s="1" t="s">
        <v>14</v>
      </c>
      <c r="T278" s="10">
        <v>9990</v>
      </c>
      <c r="U278" s="12">
        <v>0.75</v>
      </c>
      <c r="V278" s="15">
        <v>55.2</v>
      </c>
    </row>
    <row r="279" spans="1:22" ht="12.75">
      <c r="A279" s="3" t="s">
        <v>113</v>
      </c>
      <c r="B279" s="4" t="s">
        <v>22</v>
      </c>
      <c r="C279" s="12">
        <f t="shared" si="5"/>
        <v>4.5</v>
      </c>
      <c r="D279" s="1">
        <v>4.5</v>
      </c>
      <c r="E279" s="9">
        <v>3</v>
      </c>
      <c r="F279" s="1">
        <v>18</v>
      </c>
      <c r="N279" s="4" t="s">
        <v>83</v>
      </c>
      <c r="O279" s="4" t="s">
        <v>244</v>
      </c>
      <c r="P279" s="13">
        <f>4*3.28</f>
        <v>13.12</v>
      </c>
      <c r="S279" s="1" t="s">
        <v>14</v>
      </c>
      <c r="T279" s="10">
        <v>5920</v>
      </c>
      <c r="U279" s="12">
        <v>0.87</v>
      </c>
      <c r="V279" s="15">
        <v>37.9</v>
      </c>
    </row>
    <row r="280" spans="1:22" ht="12.75">
      <c r="A280" s="3" t="s">
        <v>114</v>
      </c>
      <c r="B280" s="4" t="s">
        <v>22</v>
      </c>
      <c r="C280" s="12">
        <f t="shared" si="5"/>
        <v>4.5</v>
      </c>
      <c r="D280" s="1">
        <v>4.5</v>
      </c>
      <c r="E280" s="9">
        <v>3</v>
      </c>
      <c r="F280" s="1">
        <v>18</v>
      </c>
      <c r="N280" s="4" t="s">
        <v>83</v>
      </c>
      <c r="O280" s="4" t="s">
        <v>246</v>
      </c>
      <c r="P280" s="13">
        <v>16.4</v>
      </c>
      <c r="Q280" s="5">
        <v>7</v>
      </c>
      <c r="S280" s="1" t="s">
        <v>87</v>
      </c>
      <c r="T280" s="10">
        <v>8140</v>
      </c>
      <c r="U280" s="12">
        <v>1.1</v>
      </c>
      <c r="V280" s="15">
        <v>45.6</v>
      </c>
    </row>
    <row r="281" spans="1:22" ht="12.75">
      <c r="A281" s="3" t="s">
        <v>115</v>
      </c>
      <c r="B281" s="4" t="s">
        <v>22</v>
      </c>
      <c r="C281" s="12">
        <f t="shared" si="5"/>
        <v>4.5</v>
      </c>
      <c r="D281" s="1">
        <v>4.5</v>
      </c>
      <c r="E281" s="9">
        <v>3</v>
      </c>
      <c r="F281" s="1">
        <v>16</v>
      </c>
      <c r="N281" s="4" t="s">
        <v>83</v>
      </c>
      <c r="O281" s="4" t="s">
        <v>246</v>
      </c>
      <c r="P281" s="13">
        <v>16</v>
      </c>
      <c r="Q281" s="5">
        <v>7</v>
      </c>
      <c r="S281" s="1" t="s">
        <v>87</v>
      </c>
      <c r="T281" s="10">
        <v>7030</v>
      </c>
      <c r="U281" s="12">
        <v>1.2</v>
      </c>
      <c r="V281" s="15">
        <v>33.3</v>
      </c>
    </row>
    <row r="282" spans="1:22" ht="12.75">
      <c r="A282" s="3" t="s">
        <v>116</v>
      </c>
      <c r="B282" s="4" t="s">
        <v>22</v>
      </c>
      <c r="C282" s="12">
        <f t="shared" si="5"/>
        <v>4.5</v>
      </c>
      <c r="D282" s="1">
        <v>4.5</v>
      </c>
      <c r="E282" s="9">
        <v>3</v>
      </c>
      <c r="F282" s="1">
        <v>18</v>
      </c>
      <c r="G282">
        <v>16</v>
      </c>
      <c r="N282" s="4" t="s">
        <v>83</v>
      </c>
      <c r="O282" s="4" t="s">
        <v>246</v>
      </c>
      <c r="P282" s="13">
        <f>5.9*3.28</f>
        <v>19.352</v>
      </c>
      <c r="Q282" s="5">
        <v>7</v>
      </c>
      <c r="S282" s="1" t="s">
        <v>87</v>
      </c>
      <c r="T282" s="10">
        <v>7030</v>
      </c>
      <c r="U282" s="12">
        <v>0.91</v>
      </c>
      <c r="V282" s="15">
        <v>45</v>
      </c>
    </row>
    <row r="283" spans="1:23" ht="12.75">
      <c r="A283" s="3" t="s">
        <v>176</v>
      </c>
      <c r="B283" s="4" t="s">
        <v>22</v>
      </c>
      <c r="D283" s="1">
        <v>4.5</v>
      </c>
      <c r="F283" s="1">
        <v>10</v>
      </c>
      <c r="G283" s="1">
        <v>12</v>
      </c>
      <c r="H283" s="1">
        <v>14</v>
      </c>
      <c r="I283" s="1">
        <v>14</v>
      </c>
      <c r="O283" s="4" t="s">
        <v>199</v>
      </c>
      <c r="P283" s="13">
        <v>62</v>
      </c>
      <c r="Q283" s="1">
        <v>26.5</v>
      </c>
      <c r="R283" s="5"/>
      <c r="S283" s="1" t="s">
        <v>14</v>
      </c>
      <c r="T283" s="10">
        <v>26900</v>
      </c>
      <c r="U283" s="12">
        <v>1.3</v>
      </c>
      <c r="V283" s="5">
        <v>136</v>
      </c>
      <c r="W283" s="4" t="s">
        <v>173</v>
      </c>
    </row>
    <row r="284" spans="1:23" ht="12.75">
      <c r="A284" s="3" t="s">
        <v>174</v>
      </c>
      <c r="B284" s="4" t="s">
        <v>22</v>
      </c>
      <c r="D284" s="1">
        <v>4.5</v>
      </c>
      <c r="F284" s="1">
        <v>10</v>
      </c>
      <c r="G284" s="1">
        <v>12</v>
      </c>
      <c r="H284" s="1">
        <v>14</v>
      </c>
      <c r="I284" s="1">
        <v>14</v>
      </c>
      <c r="O284" s="4" t="s">
        <v>199</v>
      </c>
      <c r="P284" s="13">
        <v>70</v>
      </c>
      <c r="Q284" s="1">
        <v>33</v>
      </c>
      <c r="R284" s="5"/>
      <c r="S284" s="1" t="s">
        <v>14</v>
      </c>
      <c r="T284" s="10">
        <v>26900</v>
      </c>
      <c r="U284" s="12">
        <v>1.38</v>
      </c>
      <c r="V284" s="5">
        <v>136</v>
      </c>
      <c r="W284" s="4" t="s">
        <v>173</v>
      </c>
    </row>
    <row r="285" spans="1:23" ht="12.75">
      <c r="A285" s="3" t="s">
        <v>65</v>
      </c>
      <c r="B285" s="4" t="s">
        <v>22</v>
      </c>
      <c r="C285" s="12">
        <f t="shared" si="5"/>
        <v>8.625</v>
      </c>
      <c r="D285" s="1">
        <v>8.625</v>
      </c>
      <c r="F285">
        <v>14</v>
      </c>
      <c r="N285" s="4" t="s">
        <v>56</v>
      </c>
      <c r="O285" s="4" t="s">
        <v>248</v>
      </c>
      <c r="P285" s="13">
        <v>44</v>
      </c>
      <c r="Q285" s="1" t="s">
        <v>69</v>
      </c>
      <c r="S285" s="1" t="s">
        <v>67</v>
      </c>
      <c r="T285" s="10">
        <v>69000</v>
      </c>
      <c r="U285" s="12">
        <v>0.346</v>
      </c>
      <c r="V285" s="1">
        <v>160</v>
      </c>
      <c r="W285" s="4" t="s">
        <v>61</v>
      </c>
    </row>
    <row r="286" spans="1:23" ht="12.75">
      <c r="A286" s="3" t="s">
        <v>66</v>
      </c>
      <c r="B286" s="4" t="s">
        <v>22</v>
      </c>
      <c r="C286" s="12">
        <f>IF(B286="SQR",SQRT(2*(D286^2)),D286)</f>
        <v>8.625</v>
      </c>
      <c r="D286" s="1">
        <v>8.625</v>
      </c>
      <c r="F286">
        <v>14</v>
      </c>
      <c r="N286" s="4" t="s">
        <v>56</v>
      </c>
      <c r="O286" s="4" t="s">
        <v>248</v>
      </c>
      <c r="P286" s="13">
        <v>28</v>
      </c>
      <c r="Q286" s="1" t="s">
        <v>69</v>
      </c>
      <c r="S286" s="1" t="s">
        <v>67</v>
      </c>
      <c r="T286" s="10">
        <v>69000</v>
      </c>
      <c r="U286" s="12">
        <v>0.181</v>
      </c>
      <c r="V286" s="1">
        <v>160</v>
      </c>
      <c r="W286" s="4" t="s">
        <v>61</v>
      </c>
    </row>
    <row r="287" spans="1:22" ht="12.75">
      <c r="A287" s="3" t="s">
        <v>68</v>
      </c>
      <c r="B287" s="4" t="s">
        <v>22</v>
      </c>
      <c r="C287" s="12">
        <f>IF(B287="SQR",SQRT(2*(D287^2)),D287)</f>
        <v>8.625</v>
      </c>
      <c r="D287" s="1">
        <v>8.625</v>
      </c>
      <c r="F287" s="1">
        <v>10</v>
      </c>
      <c r="G287">
        <v>12</v>
      </c>
      <c r="H287">
        <v>14</v>
      </c>
      <c r="I287">
        <v>14</v>
      </c>
      <c r="N287" s="4" t="s">
        <v>56</v>
      </c>
      <c r="O287" s="4" t="s">
        <v>250</v>
      </c>
      <c r="Q287" s="1">
        <v>18</v>
      </c>
      <c r="S287" s="1" t="s">
        <v>54</v>
      </c>
      <c r="U287" s="12">
        <v>0.291</v>
      </c>
      <c r="V287" s="1">
        <v>160</v>
      </c>
    </row>
    <row r="288" spans="23:28" ht="12.75">
      <c r="W288" s="8"/>
      <c r="X288" s="16"/>
      <c r="Y288" s="16"/>
      <c r="Z288" s="16"/>
      <c r="AA288" s="16"/>
      <c r="AB288" s="16"/>
    </row>
    <row r="289" spans="5:15" ht="12.75">
      <c r="E289"/>
      <c r="L289" t="s">
        <v>177</v>
      </c>
      <c r="O289" s="4" t="s">
        <v>178</v>
      </c>
    </row>
    <row r="290" spans="12:15" ht="12.75">
      <c r="L290" t="s">
        <v>179</v>
      </c>
      <c r="O290" s="4" t="s">
        <v>180</v>
      </c>
    </row>
    <row r="291" spans="12:15" ht="12.75">
      <c r="L291" t="s">
        <v>181</v>
      </c>
      <c r="O291" s="4" t="s">
        <v>160</v>
      </c>
    </row>
    <row r="292" spans="12:15" ht="12.75">
      <c r="L292" t="s">
        <v>182</v>
      </c>
      <c r="O292" s="4" t="s">
        <v>161</v>
      </c>
    </row>
    <row r="293" spans="12:15" ht="12.75">
      <c r="L293" t="s">
        <v>183</v>
      </c>
      <c r="O293" s="4" t="s">
        <v>184</v>
      </c>
    </row>
    <row r="294" spans="12:15" ht="12.75">
      <c r="L294" t="s">
        <v>185</v>
      </c>
      <c r="O294" s="4" t="s">
        <v>186</v>
      </c>
    </row>
    <row r="295" spans="12:15" ht="12.75">
      <c r="L295" t="s">
        <v>187</v>
      </c>
      <c r="O295" s="4" t="s">
        <v>188</v>
      </c>
    </row>
    <row r="296" spans="12:15" ht="12.75">
      <c r="L296" t="s">
        <v>189</v>
      </c>
      <c r="O296" s="4" t="s">
        <v>190</v>
      </c>
    </row>
    <row r="297" spans="12:15" ht="12.75">
      <c r="L297" t="s">
        <v>191</v>
      </c>
      <c r="O297" s="4" t="s">
        <v>192</v>
      </c>
    </row>
    <row r="298" spans="12:15" ht="12.75">
      <c r="L298" t="s">
        <v>193</v>
      </c>
      <c r="O298" s="4" t="s">
        <v>194</v>
      </c>
    </row>
    <row r="299" spans="12:15" ht="12.75">
      <c r="L299" t="s">
        <v>195</v>
      </c>
      <c r="O299" s="4" t="s">
        <v>196</v>
      </c>
    </row>
    <row r="300" spans="12:15" ht="12.75">
      <c r="L300" t="s">
        <v>197</v>
      </c>
      <c r="O300" s="4" t="s">
        <v>198</v>
      </c>
    </row>
    <row r="301" spans="12:15" ht="12.75">
      <c r="L301" t="s">
        <v>199</v>
      </c>
      <c r="O301" s="4" t="s">
        <v>200</v>
      </c>
    </row>
    <row r="302" spans="12:15" ht="12.75">
      <c r="L302" t="s">
        <v>201</v>
      </c>
      <c r="O302" s="4" t="s">
        <v>202</v>
      </c>
    </row>
    <row r="303" spans="12:15" ht="12.75">
      <c r="L303" t="s">
        <v>203</v>
      </c>
      <c r="O303" s="4" t="s">
        <v>204</v>
      </c>
    </row>
    <row r="304" spans="12:15" ht="12.75">
      <c r="L304" t="s">
        <v>205</v>
      </c>
      <c r="O304" s="4" t="s">
        <v>206</v>
      </c>
    </row>
    <row r="305" spans="12:15" ht="12.75">
      <c r="L305" t="s">
        <v>207</v>
      </c>
      <c r="O305" s="4" t="s">
        <v>171</v>
      </c>
    </row>
    <row r="306" spans="12:15" ht="12.75">
      <c r="L306" t="s">
        <v>208</v>
      </c>
      <c r="O306" s="4" t="s">
        <v>78</v>
      </c>
    </row>
    <row r="307" spans="12:15" ht="12.75">
      <c r="L307" t="s">
        <v>209</v>
      </c>
      <c r="O307" s="4" t="s">
        <v>82</v>
      </c>
    </row>
    <row r="308" spans="12:15" ht="12.75">
      <c r="L308" t="s">
        <v>210</v>
      </c>
      <c r="O308" s="4" t="s">
        <v>79</v>
      </c>
    </row>
    <row r="309" spans="12:15" ht="12.75">
      <c r="L309" t="s">
        <v>211</v>
      </c>
      <c r="O309" s="4" t="s">
        <v>44</v>
      </c>
    </row>
    <row r="310" spans="12:15" ht="12.75">
      <c r="L310" t="s">
        <v>212</v>
      </c>
      <c r="O310" s="4" t="s">
        <v>213</v>
      </c>
    </row>
    <row r="311" spans="12:15" ht="12.75">
      <c r="L311" t="s">
        <v>214</v>
      </c>
      <c r="O311" s="4" t="s">
        <v>215</v>
      </c>
    </row>
    <row r="312" spans="12:15" ht="12.75">
      <c r="L312" t="s">
        <v>216</v>
      </c>
      <c r="O312" s="4" t="s">
        <v>217</v>
      </c>
    </row>
    <row r="313" spans="12:15" ht="12.75">
      <c r="L313" t="s">
        <v>218</v>
      </c>
      <c r="O313" s="4" t="s">
        <v>219</v>
      </c>
    </row>
    <row r="314" spans="12:15" ht="12.75">
      <c r="L314" t="s">
        <v>220</v>
      </c>
      <c r="O314" s="4" t="s">
        <v>221</v>
      </c>
    </row>
    <row r="315" spans="12:15" ht="12.75">
      <c r="L315" t="s">
        <v>222</v>
      </c>
      <c r="O315" s="4" t="s">
        <v>223</v>
      </c>
    </row>
    <row r="316" spans="12:15" ht="12.75">
      <c r="L316" t="s">
        <v>224</v>
      </c>
      <c r="O316" s="4" t="s">
        <v>225</v>
      </c>
    </row>
    <row r="317" spans="12:15" ht="12.75">
      <c r="L317" t="s">
        <v>226</v>
      </c>
      <c r="O317" s="4" t="s">
        <v>227</v>
      </c>
    </row>
    <row r="318" spans="12:15" ht="12.75">
      <c r="L318" t="s">
        <v>228</v>
      </c>
      <c r="O318" s="4" t="s">
        <v>229</v>
      </c>
    </row>
    <row r="319" spans="12:15" ht="12.75">
      <c r="L319" t="s">
        <v>230</v>
      </c>
      <c r="O319" s="4" t="s">
        <v>231</v>
      </c>
    </row>
    <row r="320" spans="12:15" ht="12.75">
      <c r="L320" t="s">
        <v>232</v>
      </c>
      <c r="O320" s="4" t="s">
        <v>233</v>
      </c>
    </row>
    <row r="321" spans="12:15" ht="12.75">
      <c r="L321" t="s">
        <v>234</v>
      </c>
      <c r="O321" s="4" t="s">
        <v>235</v>
      </c>
    </row>
    <row r="322" spans="12:15" ht="12.75">
      <c r="L322" t="s">
        <v>236</v>
      </c>
      <c r="O322" s="4" t="s">
        <v>237</v>
      </c>
    </row>
    <row r="323" spans="12:15" ht="12.75">
      <c r="L323" t="s">
        <v>238</v>
      </c>
      <c r="O323" s="4" t="s">
        <v>239</v>
      </c>
    </row>
    <row r="324" spans="12:15" ht="12.75">
      <c r="L324" t="s">
        <v>240</v>
      </c>
      <c r="O324" s="4" t="s">
        <v>241</v>
      </c>
    </row>
    <row r="325" spans="12:15" ht="12.75">
      <c r="L325" t="s">
        <v>242</v>
      </c>
      <c r="O325" s="4" t="s">
        <v>243</v>
      </c>
    </row>
    <row r="326" spans="12:15" ht="12.75">
      <c r="L326" t="s">
        <v>244</v>
      </c>
      <c r="O326" s="4" t="s">
        <v>245</v>
      </c>
    </row>
    <row r="327" spans="12:15" ht="12.75">
      <c r="L327" t="s">
        <v>246</v>
      </c>
      <c r="O327" s="4" t="s">
        <v>247</v>
      </c>
    </row>
    <row r="328" spans="12:15" ht="12.75">
      <c r="L328" t="s">
        <v>248</v>
      </c>
      <c r="O328" s="4" t="s">
        <v>249</v>
      </c>
    </row>
    <row r="329" spans="12:15" ht="12.75">
      <c r="L329" t="s">
        <v>250</v>
      </c>
      <c r="O329" s="4" t="s">
        <v>251</v>
      </c>
    </row>
  </sheetData>
  <sheetProtection/>
  <mergeCells count="1">
    <mergeCell ref="A1:W1"/>
  </mergeCells>
  <printOptions/>
  <pageMargins left="0.75" right="0.48" top="1" bottom="1" header="0.5" footer="0.5"/>
  <pageSetup fitToHeight="28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Perko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Howie</dc:creator>
  <cp:keywords/>
  <dc:description/>
  <cp:lastModifiedBy>Howard Perko</cp:lastModifiedBy>
  <cp:lastPrinted>2009-02-26T15:01:30Z</cp:lastPrinted>
  <dcterms:created xsi:type="dcterms:W3CDTF">2008-08-30T21:37:24Z</dcterms:created>
  <dcterms:modified xsi:type="dcterms:W3CDTF">2010-06-01T20:20:08Z</dcterms:modified>
  <cp:category/>
  <cp:version/>
  <cp:contentType/>
  <cp:contentStatus/>
</cp:coreProperties>
</file>